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ccognos1\Repositorio\ADMIN\Aplicaciones\Contabilidad\Reportes\Declaraciones Tributarias\Contribuciones\"/>
    </mc:Choice>
  </mc:AlternateContent>
  <bookViews>
    <workbookView xWindow="0" yWindow="0" windowWidth="20490" windowHeight="7365" tabRatio="518"/>
  </bookViews>
  <sheets>
    <sheet name="Reporte" sheetId="1" r:id="rId1"/>
  </sheets>
  <definedNames>
    <definedName name="AliasDimClient">Reporte!$C$209</definedName>
    <definedName name="AliasDimClientAux">Reporte!$C$210</definedName>
    <definedName name="AliasDimClientAux2">Reporte!$D$210</definedName>
    <definedName name="AliasDimEmpresa1">Reporte!$C$197</definedName>
    <definedName name="AliasDimEmpresa2">Reporte!$D$197</definedName>
    <definedName name="AliasDimMedidaWorkflowAprobacion1">Reporte!$C$215</definedName>
    <definedName name="AliasDimReport">Reporte!$E$207</definedName>
    <definedName name="AliasDimReport1">Reporte!$C$207</definedName>
    <definedName name="AliasDimReport2">Reporte!$D$207</definedName>
    <definedName name="AliasDimReport3">Reporte!$E$207</definedName>
    <definedName name="AñoActual">Reporte!$D$133</definedName>
    <definedName name="AñoN">Reporte!$D$137</definedName>
    <definedName name="AñoN_1">Reporte!$D$138</definedName>
    <definedName name="AñoN1">Reporte!$D$139</definedName>
    <definedName name="AñoN2">Reporte!$D$140</definedName>
    <definedName name="AñoN3">Reporte!$D$141</definedName>
    <definedName name="AñoPPTO">Reporte!$D$137</definedName>
    <definedName name="ApplicationName">Reporte!$C$155</definedName>
    <definedName name="ApplicationTitle">Reporte!$C$156</definedName>
    <definedName name="_xlnm.Print_Area" localSheetId="0">Reporte!$A$297:$AA$321</definedName>
    <definedName name="AttrDimApplicationEntries">Reporte!$C$213</definedName>
    <definedName name="AttrDimApplicationEntries1">Reporte!$D$213</definedName>
    <definedName name="AttributeReportFilter">Reporte!$F$207</definedName>
    <definedName name="BaseFilter1">Reporte!$C$253</definedName>
    <definedName name="BaseFilter2">Reporte!$C$254</definedName>
    <definedName name="BaseFilter3">Reporte!$C$255</definedName>
    <definedName name="BaseFilterWorkflow1">Reporte!$C$256</definedName>
    <definedName name="BaseFilterWorkflow2">Reporte!$C$257</definedName>
    <definedName name="CubeAnnualParameters">Reporte!$C$103</definedName>
    <definedName name="CubeAppList">Reporte!$C$109</definedName>
    <definedName name="CubeGlobalParameters">Reporte!$C$102</definedName>
    <definedName name="CubeProcessMsg">Reporte!$C$110</definedName>
    <definedName name="CubeReport">Reporte!$C$158</definedName>
    <definedName name="CubeSubsetPreferences">Reporte!$C$104</definedName>
    <definedName name="CubeTiExceptions">Reporte!$C$114</definedName>
    <definedName name="CubeTiLogStats">Reporte!$C$113</definedName>
    <definedName name="CubeTiMsg">Reporte!$C$111</definedName>
    <definedName name="CubeTiStats">Reporte!$C$112</definedName>
    <definedName name="CubeUserPreferences">Reporte!$C$105</definedName>
    <definedName name="CubeWorkflowApprovalStatus">Reporte!$C$108</definedName>
    <definedName name="CubeWorkflowApprovers">Reporte!$C$107</definedName>
    <definedName name="DimApplicationEntries">Reporte!$C$185</definedName>
    <definedName name="DimAttributesApplicationEntries">Reporte!$C$186</definedName>
    <definedName name="DimClientsTM1Aux">Reporte!$C$183</definedName>
    <definedName name="DimEmpresa">Reporte!$C$170</definedName>
    <definedName name="DimListaSeleccion">Reporte!$C$181</definedName>
    <definedName name="DimMeasure">Reporte!$C$168</definedName>
    <definedName name="DimMeasureAppWebPreference">Reporte!$C$184</definedName>
    <definedName name="DimMedidaWorkflowAprobacion">Reporte!$C$188</definedName>
    <definedName name="DimMoneda">Reporte!$C$171</definedName>
    <definedName name="DimReporte">Reporte!$C$180</definedName>
    <definedName name="DimTime">Reporte!$C$167</definedName>
    <definedName name="DimVersion">Reporte!$C$169</definedName>
    <definedName name="DimVersionCalculos">Reporte!$C$172</definedName>
    <definedName name="DimWorkflowAppWeb">Reporte!$C$187</definedName>
    <definedName name="elmAccionWorkflow1">Reporte!$C$275</definedName>
    <definedName name="elmAccionWorkflow2">Reporte!$D$275</definedName>
    <definedName name="elmAcumularPorSelection">Reporte!$N$306</definedName>
    <definedName name="elmAlertaRevisionPendiente">Reporte!$C$279</definedName>
    <definedName name="elmAñoPeriodoSelection">Reporte!$D$292</definedName>
    <definedName name="elmEmpresaPredeterminado">Reporte!$C$248</definedName>
    <definedName name="elmEmpresaSelection">Reporte!$L$304</definedName>
    <definedName name="elmEmpresaUserPreference">Reporte!$C$240</definedName>
    <definedName name="elmEmpresaWebSelection">Reporte!$C$244</definedName>
    <definedName name="elmFirma1">Reporte!$C$278</definedName>
    <definedName name="elmFirma2">Reporte!$D$278</definedName>
    <definedName name="elmMedidaPredeterminado">Reporte!$C$259</definedName>
    <definedName name="elmMedidaSelection">Reporte!$L$306</definedName>
    <definedName name="elmMedidaWorkflowAplica">Reporte!$C$270</definedName>
    <definedName name="elmMedidaWorkflowFechaRevision">Reporte!$C$272</definedName>
    <definedName name="elmMedidaWorkflowStatus">Reporte!$C$269</definedName>
    <definedName name="elmMedidaWorkflowUsuarioAsignado">Reporte!$C$273</definedName>
    <definedName name="elmMedidaWorkflowValor">Reporte!$C$271</definedName>
    <definedName name="elmMonedaPredeterminado">Reporte!$C$251</definedName>
    <definedName name="elmMonedaSelection">Reporte!$L$305</definedName>
    <definedName name="elmMonedaUserPreference">Reporte!$C$243</definedName>
    <definedName name="elmMonedaWebSelection">Reporte!$C$247</definedName>
    <definedName name="elmMostrarValoresPorSelection">Reporte!$N$304</definedName>
    <definedName name="elmMsgExitoso">Reporte!$C$276</definedName>
    <definedName name="elmMsgFalla">Reporte!$C$277</definedName>
    <definedName name="elmParametroAnualContribucionLey1101">Reporte!$C$284</definedName>
    <definedName name="elmPeriodoConsolidadoPredeterminado">Reporte!$C$292</definedName>
    <definedName name="elmPeriodoPredeterminado">Reporte!$C$250</definedName>
    <definedName name="elmPeriodoSelection">Reporte!$N$305</definedName>
    <definedName name="elmPeriodoURL">Reporte!$C$283</definedName>
    <definedName name="elmPeriodoUserPreference">Reporte!$C$242</definedName>
    <definedName name="elmPeriodoWebSelection">Reporte!$C$246</definedName>
    <definedName name="elmPeriodoWorkflow">Reporte!$C$293</definedName>
    <definedName name="elmProximoCierre">Reporte!$B$282</definedName>
    <definedName name="elmReporteActualUltimaRevision">Reporte!$I$268</definedName>
    <definedName name="elmReportWorkflow">Reporte!$D$268</definedName>
    <definedName name="elmSendAnnotationEmailEvent">Reporte!$C$264</definedName>
    <definedName name="elmSendAnnotationEmailNumber">Reporte!$C$265</definedName>
    <definedName name="elmSendAnnotationLogging">Reporte!$C$266</definedName>
    <definedName name="elmSendAnnotationSubTitle">Reporte!$C$263</definedName>
    <definedName name="elmSendAnnotationTitle">Reporte!$C$262</definedName>
    <definedName name="elmTarifaContribucionLey1101">Reporte!$N$314</definedName>
    <definedName name="elmTiProcess">Reporte!$C$274</definedName>
    <definedName name="elmUltimoCierre">Reporte!$B$281</definedName>
    <definedName name="elmURLAPIReporteActual">Reporte!$C$268</definedName>
    <definedName name="elmUsuarioAsignado">Reporte!$D$273</definedName>
    <definedName name="elmVersionOperativo">Reporte!$D$152</definedName>
    <definedName name="elmVersionPPTO">Reporte!$D$145</definedName>
    <definedName name="elmVersionPPTOficial">Reporte!$D$146</definedName>
    <definedName name="elmVersionPPTOTrabajo">Reporte!$D$145</definedName>
    <definedName name="elmVersionPredeterminado">Reporte!$C$249</definedName>
    <definedName name="elmVersionProyectado">Reporte!$D$149</definedName>
    <definedName name="elmVersionProyectadoOficial">Reporte!$D$150</definedName>
    <definedName name="elmVersionReal">Reporte!$D$151</definedName>
    <definedName name="elmVersionRecalculo">Reporte!$D$147</definedName>
    <definedName name="elmVersionRecalculoPA">Reporte!$D$148</definedName>
    <definedName name="elmVersionSelection">Reporte!$L$307</definedName>
    <definedName name="elmVersionSimulacion">Reporte!$D$153</definedName>
    <definedName name="elmVersionUserPreference">Reporte!$C$241</definedName>
    <definedName name="elmVersionWebSelection">Reporte!$C$245</definedName>
    <definedName name="elmWorkflowAsignacionTotal">Reporte!$E$268</definedName>
    <definedName name="elmWorkflowAsignacionUsuario">Reporte!$F$268</definedName>
    <definedName name="elmWorkflowEstadoActual">Reporte!$G$268</definedName>
    <definedName name="elmWorkflowEstadoActualClient">Reporte!$H$268</definedName>
    <definedName name="FlagActivarFiltroAcumularPor">Reporte!$C$285</definedName>
    <definedName name="MDXFilter1">Reporte!$D$253</definedName>
    <definedName name="MDXFilter2">Reporte!$D$254</definedName>
    <definedName name="MDXFilter3">Reporte!$D$255</definedName>
    <definedName name="MDXWorkflow1">Reporte!$D$256</definedName>
    <definedName name="MDXWorkflow2">Reporte!$D$257</definedName>
    <definedName name="MensajeAlerta1">Reporte!$D$279</definedName>
    <definedName name="MesActual">Reporte!$D$134</definedName>
    <definedName name="MesProximoCierre">Reporte!$D$282</definedName>
    <definedName name="MesUltimoCierre">Reporte!$D$281</definedName>
    <definedName name="MostrarValoresPorOpcion1">Reporte!$C$287</definedName>
    <definedName name="MostrarValoresPorOpcion2">Reporte!$C$288</definedName>
    <definedName name="MostrarValoresPorOpcion3">Reporte!$C$289</definedName>
    <definedName name="MostrarValoresPorOpcion4">Reporte!$C$290</definedName>
    <definedName name="MostrarValoresPorOpcion5">Reporte!$C$291</definedName>
    <definedName name="pAnnotationSource">Reporte!$J$268</definedName>
    <definedName name="PerFinalPres">Reporte!$D$143</definedName>
    <definedName name="PerInicialPres">Reporte!$D$142</definedName>
    <definedName name="PreFijoFiltroAcumularPor">Reporte!$C$286</definedName>
    <definedName name="PrefijoMostrarValoresPorOpcion1">Reporte!$D$287</definedName>
    <definedName name="PrefijoMostrarValoresPorOpcion2">Reporte!$D$288</definedName>
    <definedName name="PrefijoMostrarValoresPorOpcion3">Reporte!$D$289</definedName>
    <definedName name="PrefijoMostrarValoresPorOpcion4">Reporte!$D$290</definedName>
    <definedName name="PrefijoMostrarValoresPorOpcion5">Reporte!$D$291</definedName>
    <definedName name="pWebSheet">Reporte!$D$268</definedName>
    <definedName name="ReportDynamicRow1">Reporte!$K$311</definedName>
    <definedName name="ReportView1">Reporte!$D$190</definedName>
    <definedName name="ReportView2">Reporte!$D$191</definedName>
    <definedName name="ReportView3">Reporte!$D$192</definedName>
    <definedName name="ServerCubeAnnualParameters">Reporte!$D$103</definedName>
    <definedName name="ServerCubeAppList">Reporte!$D$109</definedName>
    <definedName name="ServerCubeGlobalParameters">Reporte!$D$102</definedName>
    <definedName name="ServerCubeProcessMsg">Reporte!$D$110</definedName>
    <definedName name="ServerCubeReport">Reporte!$D$158</definedName>
    <definedName name="ServerCubeSubsetsPreferences">Reporte!$D$104</definedName>
    <definedName name="ServerCubeTiExceptions">Reporte!$D$114</definedName>
    <definedName name="ServerCubeTiLogStats">Reporte!$D$113</definedName>
    <definedName name="ServerCubeTiMsg">Reporte!$D$111</definedName>
    <definedName name="ServerCubeTiStats">Reporte!$D$112</definedName>
    <definedName name="ServerCubeUserPreferences">Reporte!$D$105</definedName>
    <definedName name="ServerCubeWorkflowApprovalStatus">Reporte!$D$108</definedName>
    <definedName name="ServerCubeWorkflowApprovers">Reporte!$D$107</definedName>
    <definedName name="ServerDimApplicationEntries">Reporte!$D$185</definedName>
    <definedName name="serverDimAttributesApplicationEntries">Reporte!$D$186</definedName>
    <definedName name="ServerDimClientsTM1Aux">Reporte!$D$183</definedName>
    <definedName name="ServerDimEmpresa">Reporte!$D$170</definedName>
    <definedName name="ServerDimListaSeleccion">Reporte!$D$181</definedName>
    <definedName name="ServerDimMeasure">Reporte!$D$168</definedName>
    <definedName name="ServerDimMeasureAppWebPreference">Reporte!$D$184</definedName>
    <definedName name="ServerDimMedidaWorkflowAprobacion">Reporte!$D$188</definedName>
    <definedName name="ServerDimMoneda">Reporte!$D$171</definedName>
    <definedName name="ServerDimReport">Reporte!$D$180</definedName>
    <definedName name="ServerDimTime">Reporte!$D$167</definedName>
    <definedName name="ServerDimVersion">Reporte!$D$169</definedName>
    <definedName name="ServerDimVersionCalculos">Reporte!$D$172</definedName>
    <definedName name="ServerDimWorkflowAppWeb">Reporte!$D$187</definedName>
    <definedName name="ServerName">Reporte!$C$100</definedName>
    <definedName name="sMsgExitoso">Reporte!$D$276</definedName>
    <definedName name="sMsgFalla">Reporte!$D$277</definedName>
    <definedName name="SubsetDimAppEntries1">Reporte!$C$235</definedName>
    <definedName name="SubsetDimAppEntries2">Reporte!$D$235</definedName>
    <definedName name="SubsetDimAppEntries3">Reporte!$E$235</definedName>
    <definedName name="SubsetDimAppEntries4">Reporte!$F$235</definedName>
    <definedName name="SubsetDimAppEntries5">Reporte!$G$235</definedName>
    <definedName name="SubsetDimAppEntries6">Reporte!$I$235</definedName>
    <definedName name="SubsetDimClient1">Reporte!$C$232</definedName>
    <definedName name="SubsetDimClient2">Reporte!$D$232</definedName>
    <definedName name="SubsetDimClient3">Reporte!$E$232</definedName>
    <definedName name="SubsetDimClient4">Reporte!$F$232</definedName>
    <definedName name="SubsetDimClient5">Reporte!$G$232</definedName>
    <definedName name="SubsetDimClient6">Reporte!$I$232</definedName>
    <definedName name="SubsetDimClientAux1">Reporte!$C$233</definedName>
    <definedName name="SubsetDimEmpresa1">Reporte!$C$220</definedName>
    <definedName name="SubsetDimEmpresa2">Reporte!$D$220</definedName>
    <definedName name="SubsetDimEmpresa3">Reporte!$E$220</definedName>
    <definedName name="SubsetDimEmpresa4">Reporte!$F$220</definedName>
    <definedName name="SubsetDimEmpresa5">Reporte!$G$220</definedName>
    <definedName name="SubsetDimEmpresa6">Reporte!$I$220</definedName>
    <definedName name="SubsetDimLista1">Reporte!$C$231</definedName>
    <definedName name="SubsetDimLista2">Reporte!$D$231</definedName>
    <definedName name="SubsetDimLista3">Reporte!$E$231</definedName>
    <definedName name="SubsetDimLista4">Reporte!$F$231</definedName>
    <definedName name="SubsetDimLista5">Reporte!$G$231</definedName>
    <definedName name="SubsetDimLista6">Reporte!$I$231</definedName>
    <definedName name="SubsetDimMeasureAppWeb1">Reporte!$C$234</definedName>
    <definedName name="SubsetDimMeasureAppWeb2">Reporte!$D$234</definedName>
    <definedName name="SubsetDimMeasureAppWeb3">Reporte!$E$234</definedName>
    <definedName name="SubsetDimMeasureAppWeb4">Reporte!$F$234</definedName>
    <definedName name="SubsetDimMeasureAppWeb5">Reporte!$G$234</definedName>
    <definedName name="SubsetDimMeasureAppWeb6">Reporte!$I$234</definedName>
    <definedName name="SubsetDimMedida1">Reporte!$C$218</definedName>
    <definedName name="SubsetDimMedida2">Reporte!$D$218</definedName>
    <definedName name="SubsetDimMedida3">Reporte!$E$218</definedName>
    <definedName name="SubsetDimMedida4">Reporte!$F$218</definedName>
    <definedName name="SubsetDimMedida5">Reporte!$G$218</definedName>
    <definedName name="SubsetDimMedida6">Reporte!$I$218</definedName>
    <definedName name="SubsetDimMedidaWorkflowAprobacion1">Reporte!$C$238</definedName>
    <definedName name="SubsetDimMoneda1">Reporte!$C$221</definedName>
    <definedName name="SubsetDimMoneda2">Reporte!$D$221</definedName>
    <definedName name="SubsetDimMoneda3">Reporte!$E$221</definedName>
    <definedName name="SubsetDimMoneda4">Reporte!$F$221</definedName>
    <definedName name="SubsetDimMoneda5">Reporte!$G$221</definedName>
    <definedName name="SubsetDimMoneda6">Reporte!$I$221</definedName>
    <definedName name="SubsetDimReporte1">Reporte!$C$230</definedName>
    <definedName name="SubsetDimReporte2">Reporte!$D$230</definedName>
    <definedName name="SubsetDimReporte3">Reporte!$E$230</definedName>
    <definedName name="SubsetDimReporte4">Reporte!$F$230</definedName>
    <definedName name="SubsetDimReporte5">Reporte!$G$230</definedName>
    <definedName name="SubsetDimReporte6">Reporte!$I$230</definedName>
    <definedName name="SubsetDimTime1">Reporte!$C$217</definedName>
    <definedName name="SubsetDimTime2">Reporte!$D$217</definedName>
    <definedName name="SubsetDimTime3">Reporte!$E$217</definedName>
    <definedName name="SubsetDimTime4">Reporte!$F$217</definedName>
    <definedName name="SubsetDimTime5">Reporte!$G$217</definedName>
    <definedName name="SubsetDimTime6">Reporte!$I$217</definedName>
    <definedName name="SubsetDimVersion1">Reporte!$C$219</definedName>
    <definedName name="SubsetDimVersion2">Reporte!$D$219</definedName>
    <definedName name="SubsetDimVersion3">Reporte!$E$219</definedName>
    <definedName name="SubsetDimVersion4">Reporte!$F$219</definedName>
    <definedName name="SubsetDimVersion5">Reporte!$G$219</definedName>
    <definedName name="SubsetDimVersion6">Reporte!$I$219</definedName>
    <definedName name="SubsetDimWorkflowAppWeb1">Reporte!$C$237</definedName>
    <definedName name="SubsetLeaf">Reporte!$C$216</definedName>
    <definedName name="TM1REBUILDOPTION">1</definedName>
    <definedName name="TM1RPTDATARNG1" localSheetId="0">Reporte!$311:$311</definedName>
    <definedName name="TM1RPTDATARNG2" localSheetId="0">Reporte!$319:$319</definedName>
    <definedName name="TM1RPTDATARNG3" localSheetId="0">Reporte!$321:$321</definedName>
    <definedName name="TM1RPTFMTIDCOL" localSheetId="0">Reporte!$B$1:$B$88</definedName>
    <definedName name="TM1RPTFMTRNG" localSheetId="0">Reporte!$K$1:$AA$88</definedName>
    <definedName name="TM1User">Reporte!$C$101</definedName>
    <definedName name="TM1UserReport">Reporte!$D$101</definedName>
    <definedName name="TM1UserWorkflowAssigned">Reporte!$K$321</definedName>
    <definedName name="URLApiCloseWebsheet">Reporte!$D$119</definedName>
    <definedName name="URLApiOpenWebsheet">Reporte!$D$118</definedName>
    <definedName name="ViewID">Reporte!$C$190</definedName>
    <definedName name="ViewID2">Reporte!$C$191</definedName>
    <definedName name="ViewID3">Reporte!$C$192</definedName>
    <definedName name="ZeroSuppressionOption">Reporte!$N$307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1" i="1" l="1"/>
  <c r="D183" i="1"/>
  <c r="D101" i="1"/>
  <c r="D108" i="1"/>
  <c r="D170" i="1"/>
  <c r="D185" i="1"/>
  <c r="D169" i="1"/>
  <c r="D167" i="1"/>
  <c r="D102" i="1"/>
  <c r="D134" i="1"/>
  <c r="N306" i="1"/>
  <c r="C293" i="1"/>
  <c r="D188" i="1"/>
  <c r="D192" i="1"/>
  <c r="D268" i="1"/>
  <c r="D105" i="1"/>
  <c r="C240" i="1"/>
  <c r="C220" i="1"/>
  <c r="C244" i="1"/>
  <c r="C248" i="1"/>
  <c r="L304" i="1"/>
  <c r="D151" i="1"/>
  <c r="L307" i="1"/>
  <c r="D257" i="1"/>
  <c r="K321" i="1"/>
  <c r="C279" i="1"/>
  <c r="D158" i="1"/>
  <c r="D181" i="1"/>
  <c r="N307" i="1"/>
  <c r="D168" i="1"/>
  <c r="D190" i="1"/>
  <c r="N304" i="1"/>
  <c r="E217" i="1"/>
  <c r="D133" i="1"/>
  <c r="C292" i="1"/>
  <c r="N305" i="1"/>
  <c r="N310" i="1"/>
  <c r="AA310" i="1"/>
  <c r="L306" i="1"/>
  <c r="Z310" i="1"/>
  <c r="Y310" i="1"/>
  <c r="X310" i="1"/>
  <c r="W310" i="1"/>
  <c r="V310" i="1"/>
  <c r="U310" i="1"/>
  <c r="T310" i="1"/>
  <c r="S310" i="1"/>
  <c r="R310" i="1"/>
  <c r="Q310" i="1"/>
  <c r="P310" i="1"/>
  <c r="B321" i="1"/>
  <c r="N321" i="1"/>
  <c r="M321" i="1"/>
  <c r="D191" i="1"/>
  <c r="D256" i="1"/>
  <c r="K319" i="1"/>
  <c r="N319" i="1"/>
  <c r="D273" i="1"/>
  <c r="I268" i="1"/>
  <c r="H268" i="1"/>
  <c r="G268" i="1"/>
  <c r="D107" i="1"/>
  <c r="F268" i="1"/>
  <c r="E268" i="1"/>
  <c r="D292" i="1"/>
  <c r="D103" i="1"/>
  <c r="N314" i="1"/>
  <c r="D180" i="1"/>
  <c r="D253" i="1"/>
  <c r="K311" i="1"/>
  <c r="P311" i="1"/>
  <c r="Q311" i="1"/>
  <c r="R311" i="1"/>
  <c r="S311" i="1"/>
  <c r="N311" i="1"/>
  <c r="Q313" i="1"/>
  <c r="Q315" i="1"/>
  <c r="R313" i="1"/>
  <c r="R315" i="1"/>
  <c r="S313" i="1"/>
  <c r="S315" i="1"/>
  <c r="T311" i="1"/>
  <c r="T313" i="1"/>
  <c r="T315" i="1"/>
  <c r="U311" i="1"/>
  <c r="U313" i="1"/>
  <c r="U315" i="1"/>
  <c r="V311" i="1"/>
  <c r="V313" i="1"/>
  <c r="V315" i="1"/>
  <c r="W311" i="1"/>
  <c r="W313" i="1"/>
  <c r="W315" i="1"/>
  <c r="X311" i="1"/>
  <c r="X313" i="1"/>
  <c r="X315" i="1"/>
  <c r="Y311" i="1"/>
  <c r="Y313" i="1"/>
  <c r="Y315" i="1"/>
  <c r="Z311" i="1"/>
  <c r="Z313" i="1"/>
  <c r="Z315" i="1"/>
  <c r="AA311" i="1"/>
  <c r="AA313" i="1"/>
  <c r="AA315" i="1"/>
  <c r="P313" i="1"/>
  <c r="P315" i="1"/>
  <c r="N313" i="1"/>
  <c r="N315" i="1"/>
  <c r="AA317" i="1"/>
  <c r="D311" i="1"/>
  <c r="C311" i="1"/>
  <c r="B311" i="1"/>
  <c r="C243" i="1"/>
  <c r="D171" i="1"/>
  <c r="C221" i="1"/>
  <c r="C247" i="1"/>
  <c r="C251" i="1"/>
  <c r="L305" i="1"/>
  <c r="D281" i="1"/>
  <c r="C242" i="1"/>
  <c r="C246" i="1"/>
  <c r="C250" i="1"/>
  <c r="C219" i="1"/>
  <c r="B319" i="1"/>
  <c r="C241" i="1"/>
  <c r="C245" i="1"/>
  <c r="C249" i="1"/>
  <c r="C283" i="1"/>
  <c r="C156" i="1"/>
  <c r="J268" i="1"/>
  <c r="D118" i="1"/>
  <c r="D110" i="1"/>
  <c r="D277" i="1"/>
  <c r="D276" i="1"/>
  <c r="M319" i="1"/>
  <c r="D279" i="1"/>
  <c r="K309" i="1"/>
  <c r="C238" i="1"/>
  <c r="C237" i="1"/>
  <c r="C233" i="1"/>
  <c r="B233" i="1"/>
  <c r="B209" i="1"/>
  <c r="B210" i="1"/>
  <c r="B237" i="1"/>
  <c r="B238" i="1"/>
  <c r="B214" i="1"/>
  <c r="B215" i="1"/>
  <c r="D187" i="1"/>
  <c r="D109" i="1"/>
  <c r="C235" i="1"/>
  <c r="B235" i="1"/>
  <c r="B236" i="1"/>
  <c r="B212" i="1"/>
  <c r="B213" i="1"/>
  <c r="D186" i="1"/>
  <c r="C231" i="1"/>
  <c r="C232" i="1"/>
  <c r="C234" i="1"/>
  <c r="B231" i="1"/>
  <c r="B232" i="1"/>
  <c r="B234" i="1"/>
  <c r="B208" i="1"/>
  <c r="B211" i="1"/>
  <c r="D182" i="1"/>
  <c r="D184" i="1"/>
  <c r="D106" i="1"/>
  <c r="D104" i="1"/>
  <c r="D111" i="1"/>
  <c r="D112" i="1"/>
  <c r="D113" i="1"/>
  <c r="D114" i="1"/>
  <c r="C218" i="1"/>
  <c r="C222" i="1"/>
  <c r="C223" i="1"/>
  <c r="C224" i="1"/>
  <c r="C225" i="1"/>
  <c r="C226" i="1"/>
  <c r="C227" i="1"/>
  <c r="C228" i="1"/>
  <c r="C229" i="1"/>
  <c r="C230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17" i="1"/>
  <c r="P299" i="1"/>
  <c r="B86" i="1"/>
  <c r="B85" i="1"/>
  <c r="B84" i="1"/>
  <c r="B83" i="1"/>
  <c r="B81" i="1"/>
  <c r="B80" i="1"/>
  <c r="B78" i="1"/>
  <c r="B77" i="1"/>
  <c r="B76" i="1"/>
  <c r="B74" i="1"/>
  <c r="B73" i="1"/>
  <c r="B72" i="1"/>
  <c r="B71" i="1"/>
  <c r="B69" i="1"/>
  <c r="B68" i="1"/>
  <c r="B66" i="1"/>
  <c r="B65" i="1"/>
  <c r="B64" i="1"/>
  <c r="B62" i="1"/>
  <c r="B61" i="1"/>
  <c r="B60" i="1"/>
  <c r="B59" i="1"/>
  <c r="B57" i="1"/>
  <c r="B56" i="1"/>
  <c r="B54" i="1"/>
  <c r="B53" i="1"/>
  <c r="B52" i="1"/>
  <c r="B50" i="1"/>
  <c r="B49" i="1"/>
  <c r="B48" i="1"/>
  <c r="B47" i="1"/>
  <c r="B45" i="1"/>
  <c r="B44" i="1"/>
  <c r="B42" i="1"/>
  <c r="B41" i="1"/>
  <c r="B40" i="1"/>
  <c r="B38" i="1"/>
  <c r="B37" i="1"/>
  <c r="B36" i="1"/>
  <c r="B35" i="1"/>
  <c r="B33" i="1"/>
  <c r="B32" i="1"/>
  <c r="B30" i="1"/>
  <c r="B29" i="1"/>
  <c r="B28" i="1"/>
  <c r="B26" i="1"/>
  <c r="B25" i="1"/>
  <c r="B24" i="1"/>
  <c r="B23" i="1"/>
  <c r="B21" i="1"/>
  <c r="B20" i="1"/>
  <c r="B18" i="1"/>
  <c r="B17" i="1"/>
  <c r="B16" i="1"/>
  <c r="P297" i="1"/>
  <c r="B6" i="1"/>
  <c r="B5" i="1"/>
  <c r="B12" i="1"/>
  <c r="B11" i="1"/>
  <c r="B14" i="1"/>
  <c r="B13" i="1"/>
  <c r="B9" i="1"/>
  <c r="B8" i="1"/>
  <c r="B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194" i="1"/>
  <c r="D172" i="1"/>
  <c r="D173" i="1"/>
  <c r="D174" i="1"/>
  <c r="D175" i="1"/>
  <c r="D176" i="1"/>
  <c r="D177" i="1"/>
  <c r="D178" i="1"/>
  <c r="D179" i="1"/>
  <c r="D122" i="1"/>
  <c r="D117" i="1"/>
  <c r="D147" i="1"/>
  <c r="C134" i="1"/>
  <c r="C136" i="1"/>
  <c r="C138" i="1"/>
  <c r="C140" i="1"/>
  <c r="C142" i="1"/>
  <c r="C133" i="1"/>
  <c r="D137" i="1"/>
  <c r="D139" i="1"/>
  <c r="D141" i="1"/>
  <c r="D143" i="1"/>
  <c r="D146" i="1"/>
  <c r="D149" i="1"/>
  <c r="D152" i="1"/>
  <c r="D125" i="1"/>
  <c r="D127" i="1"/>
  <c r="D129" i="1"/>
  <c r="D131" i="1"/>
  <c r="D120" i="1"/>
  <c r="D116" i="1"/>
  <c r="K317" i="1"/>
  <c r="D119" i="1"/>
  <c r="K310" i="1"/>
  <c r="C135" i="1"/>
  <c r="C137" i="1"/>
  <c r="C139" i="1"/>
  <c r="C141" i="1"/>
  <c r="C143" i="1"/>
  <c r="D135" i="1"/>
  <c r="D138" i="1"/>
  <c r="D140" i="1"/>
  <c r="D142" i="1"/>
  <c r="D145" i="1"/>
  <c r="D148" i="1"/>
  <c r="D150" i="1"/>
  <c r="D153" i="1"/>
  <c r="D126" i="1"/>
  <c r="D128" i="1"/>
  <c r="D130" i="1"/>
  <c r="D124" i="1"/>
  <c r="D121" i="1"/>
  <c r="D282" i="1"/>
</calcChain>
</file>

<file path=xl/comments1.xml><?xml version="1.0" encoding="utf-8"?>
<comments xmlns="http://schemas.openxmlformats.org/spreadsheetml/2006/main">
  <authors>
    <author>Jose Jose Ramirez Castro</author>
  </authors>
  <commentList>
    <comment ref="C250" authorId="0" shapeId="0">
      <text>
        <r>
          <rPr>
            <b/>
            <sz val="9"/>
            <color indexed="81"/>
            <rFont val="Tahoma"/>
            <family val="2"/>
          </rPr>
          <t>Si no existe valor predeterminado se toma el mes actual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5" authorId="0" shapeId="0">
      <text>
        <r>
          <rPr>
            <b/>
            <sz val="9"/>
            <color indexed="81"/>
            <rFont val="Tahoma"/>
            <family val="2"/>
          </rPr>
          <t>1= 1 eMail
0= Multiple eMails</t>
        </r>
      </text>
    </comment>
    <comment ref="K313" authorId="0" shapeId="0">
      <text>
        <r>
          <rPr>
            <b/>
            <sz val="9"/>
            <color indexed="81"/>
            <rFont val="Tahoma"/>
            <family val="2"/>
          </rPr>
          <t>Muestra valores redondeados al multiplo de 1000 más proximo.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14" authorId="0" shapeId="0">
      <text>
        <r>
          <rPr>
            <b/>
            <sz val="9"/>
            <color indexed="81"/>
            <rFont val="Tahoma"/>
            <family val="2"/>
          </rPr>
          <t>Muestra el valor definido para el año y la empresa seleccionados.</t>
        </r>
      </text>
    </comment>
    <comment ref="K315" authorId="0" shapeId="0">
      <text>
        <r>
          <rPr>
            <b/>
            <sz val="9"/>
            <color indexed="81"/>
            <rFont val="Tahoma"/>
            <family val="2"/>
          </rPr>
          <t>Muestra valores redondeados al multiplo de 1000 más proximo.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<sst xmlns="http://schemas.openxmlformats.org/spreadsheetml/2006/main" count="349" uniqueCount="249">
  <si>
    <t>GPC.Empresa</t>
  </si>
  <si>
    <t>Moneda</t>
  </si>
  <si>
    <t>R_Version</t>
  </si>
  <si>
    <t>[Begin Format Range]</t>
  </si>
  <si>
    <t>[End Format Range]</t>
  </si>
  <si>
    <t>[Legend ]</t>
  </si>
  <si>
    <t>Celdas Ocultas  TM1</t>
  </si>
  <si>
    <t>Elementos de Dimension</t>
  </si>
  <si>
    <t>Celdas de Entrada</t>
  </si>
  <si>
    <t>Celdas de Seleccion</t>
  </si>
  <si>
    <t>[System Global Parameters]</t>
  </si>
  <si>
    <t>Server</t>
  </si>
  <si>
    <t>PF</t>
  </si>
  <si>
    <t>Cube Global Parameters</t>
  </si>
  <si>
    <t>Parametros</t>
  </si>
  <si>
    <t>User</t>
  </si>
  <si>
    <t>Parametros Globales del Modelo</t>
  </si>
  <si>
    <t>AdminHost</t>
  </si>
  <si>
    <t/>
  </si>
  <si>
    <t>NameSpace</t>
  </si>
  <si>
    <t>eMail Sender</t>
  </si>
  <si>
    <t>Folders</t>
  </si>
  <si>
    <t>Folder Database</t>
  </si>
  <si>
    <t>FolderLogModelo</t>
  </si>
  <si>
    <t>Folder Log TM1 Server</t>
  </si>
  <si>
    <t>Folder Log error</t>
  </si>
  <si>
    <t>FolderScript</t>
  </si>
  <si>
    <t>Folder Repositorio Datos</t>
  </si>
  <si>
    <t>Folder carga datos</t>
  </si>
  <si>
    <t>Folder eMail</t>
  </si>
  <si>
    <t>Parametros Proceso Presupuesto</t>
  </si>
  <si>
    <t>Anio Actual</t>
  </si>
  <si>
    <t>Mes Actual</t>
  </si>
  <si>
    <t>Periodo Actual</t>
  </si>
  <si>
    <t>Dia Actual</t>
  </si>
  <si>
    <t>Anio Presupuesto</t>
  </si>
  <si>
    <t>Anio Presupuesto N-1</t>
  </si>
  <si>
    <t>Anio Presupuesto N1</t>
  </si>
  <si>
    <t>Anio Presupuesto N2</t>
  </si>
  <si>
    <t>Anio Presupuesto N3</t>
  </si>
  <si>
    <t>Periodo Inicial Presupuesto</t>
  </si>
  <si>
    <t>Periodo Final Presupuesto</t>
  </si>
  <si>
    <t>Parametros Version</t>
  </si>
  <si>
    <t>Version Presupuesto</t>
  </si>
  <si>
    <t>Version Presupuesto Oficial</t>
  </si>
  <si>
    <t>Version Recalculo</t>
  </si>
  <si>
    <t>Version Recalculo PA</t>
  </si>
  <si>
    <t>Version Proyectado</t>
  </si>
  <si>
    <t>Version Proyectado Oficial</t>
  </si>
  <si>
    <t>Version Real</t>
  </si>
  <si>
    <t>Version Operativo</t>
  </si>
  <si>
    <t>Version Simulacion</t>
  </si>
  <si>
    <t>Cubo de Reporte</t>
  </si>
  <si>
    <t>Dimension de Tiempo</t>
  </si>
  <si>
    <t>Periodo</t>
  </si>
  <si>
    <t>Dimension de Medida</t>
  </si>
  <si>
    <t>Dimension de Version</t>
  </si>
  <si>
    <t>Dimension Empresa</t>
  </si>
  <si>
    <t>Dimension de Moneda</t>
  </si>
  <si>
    <t>Dimension4</t>
  </si>
  <si>
    <t>Dimension5</t>
  </si>
  <si>
    <t>Dimension6</t>
  </si>
  <si>
    <t>Dimension7</t>
  </si>
  <si>
    <t>Dimension8</t>
  </si>
  <si>
    <t>Dimension9</t>
  </si>
  <si>
    <t>Dimension10</t>
  </si>
  <si>
    <t>Dimension de Reporte</t>
  </si>
  <si>
    <t>ReportView1</t>
  </si>
  <si>
    <t>[Dimension Attributes]</t>
  </si>
  <si>
    <t>Descripcion</t>
  </si>
  <si>
    <t>Nombre Contable</t>
  </si>
  <si>
    <t>[MDX Filters]</t>
  </si>
  <si>
    <t>MDX Filter1</t>
  </si>
  <si>
    <t>MDX Filter2</t>
  </si>
  <si>
    <t>MDX Filter3</t>
  </si>
  <si>
    <t>[Context Area]</t>
  </si>
  <si>
    <t>Aplicacion</t>
  </si>
  <si>
    <t>Titulo</t>
  </si>
  <si>
    <t>[Others]</t>
  </si>
  <si>
    <t>[End ]</t>
  </si>
  <si>
    <t>Empresa</t>
  </si>
  <si>
    <t>Text</t>
  </si>
  <si>
    <t>Parámetros de Consulta</t>
  </si>
  <si>
    <t>Medida</t>
  </si>
  <si>
    <t>OS.Elemento.Lista.Seleccion</t>
  </si>
  <si>
    <t>Dimension Lista de Selección</t>
  </si>
  <si>
    <t>¿Suprimir Filas en Ceros?</t>
  </si>
  <si>
    <t>Cube Annual Parameters</t>
  </si>
  <si>
    <t>P.Parametro.Anual</t>
  </si>
  <si>
    <t>Ultimo Periodo Cierre</t>
  </si>
  <si>
    <t>Proximo Periodo Cierre</t>
  </si>
  <si>
    <t>[Dimension Subsets]</t>
  </si>
  <si>
    <t>OS.Anios</t>
  </si>
  <si>
    <t>Cube Subset Preferences</t>
  </si>
  <si>
    <t>OS.Preferencia.Subset</t>
  </si>
  <si>
    <t>Cube User Preferences</t>
  </si>
  <si>
    <t>OS.Preferencia.Usuario</t>
  </si>
  <si>
    <t>OS.Proceso.Mensaje</t>
  </si>
  <si>
    <t>OS.TI.Message</t>
  </si>
  <si>
    <t>OS.TI.Statistic</t>
  </si>
  <si>
    <t>OS.TI.Statistic.Log</t>
  </si>
  <si>
    <t>Cube Process Msg</t>
  </si>
  <si>
    <t>Cube TI Msg</t>
  </si>
  <si>
    <t>Cube TI Stats</t>
  </si>
  <si>
    <t>Cube TI Log Stats</t>
  </si>
  <si>
    <t>Cube TI Exceptions</t>
  </si>
  <si>
    <t>OS.Periodos.EEFF</t>
  </si>
  <si>
    <t>Cube Application Preferences</t>
  </si>
  <si>
    <t>OS.Preferencia.AplicacionWeb</t>
  </si>
  <si>
    <t>Cube Application List</t>
  </si>
  <si>
    <t>}ElementAttributes_}ApplicationEntries</t>
  </si>
  <si>
    <t>BaseURLOpenWebsheet</t>
  </si>
  <si>
    <t>BaseURLCloseWebsheet</t>
  </si>
  <si>
    <t>Dimension Clientes TM1</t>
  </si>
  <si>
    <t>}Clients</t>
  </si>
  <si>
    <t>Dimension Medida AplicacionWeb</t>
  </si>
  <si>
    <t>Dimension AplicacionWeb</t>
  </si>
  <si>
    <t>Dimension Atributos AplicacionWeb</t>
  </si>
  <si>
    <t>}ApplicationEntries</t>
  </si>
  <si>
    <t>No Aplica</t>
  </si>
  <si>
    <t>elmURLAPIReporteActual</t>
  </si>
  <si>
    <t>OS.Seleccion.Binaria</t>
  </si>
  <si>
    <t>OS.ModulosAppWeb</t>
  </si>
  <si>
    <t>OS.Medida.Reportes</t>
  </si>
  <si>
    <t>URLAPI</t>
  </si>
  <si>
    <t xml:space="preserve">      GPC Business Analytics</t>
  </si>
  <si>
    <t>OS.MedidasEEFF</t>
  </si>
  <si>
    <t>elmMsgExitoso</t>
  </si>
  <si>
    <t>elmMsgFalla</t>
  </si>
  <si>
    <t>ReportView2</t>
  </si>
  <si>
    <t>Cube Approver Definition</t>
  </si>
  <si>
    <t>OS.Workflow.Aprobador</t>
  </si>
  <si>
    <t>Cube Approval Workflow Status</t>
  </si>
  <si>
    <t>OS.Workflow.Aprobacion</t>
  </si>
  <si>
    <t>Usuario</t>
  </si>
  <si>
    <t>Dimension Clientes TM1 Aux</t>
  </si>
  <si>
    <t>}PerfClients</t>
  </si>
  <si>
    <t>Dimension Workflow Aplicacion Web</t>
  </si>
  <si>
    <t>Dimension Medida Workflow Aprobacion</t>
  </si>
  <si>
    <t>Medida.Workflow.Aprobacion</t>
  </si>
  <si>
    <t>}TM1_DefaultDisplayValue</t>
  </si>
  <si>
    <t>elmMedidaWorkflowStatus</t>
  </si>
  <si>
    <t>Estado</t>
  </si>
  <si>
    <t>elmMedidaWorkflowAplica</t>
  </si>
  <si>
    <t>Aplica</t>
  </si>
  <si>
    <t>elmMedidaWorkflowValor</t>
  </si>
  <si>
    <t>Valor</t>
  </si>
  <si>
    <t>Clients Total</t>
  </si>
  <si>
    <t>Revisiones:</t>
  </si>
  <si>
    <t>Nombre Reporte</t>
  </si>
  <si>
    <t>Firmado</t>
  </si>
  <si>
    <t>No Firmado</t>
  </si>
  <si>
    <t>elmComentarioFirma</t>
  </si>
  <si>
    <t>Firmado Electronicamente</t>
  </si>
  <si>
    <t>Pendiente Revisión</t>
  </si>
  <si>
    <t>GPC.Proceso.Excepcion</t>
  </si>
  <si>
    <t>Fecha Revision</t>
  </si>
  <si>
    <t>Usuario Asignado</t>
  </si>
  <si>
    <t>elmMedidaWorkflowFechaRevision</t>
  </si>
  <si>
    <t>elmMedidaWorkflowUsuarioAsignado</t>
  </si>
  <si>
    <t>ReportView3</t>
  </si>
  <si>
    <t>elmAlertaRevisionPendiente</t>
  </si>
  <si>
    <t>elmPeriodoPredeterminado</t>
  </si>
  <si>
    <t>Mensaje Exitoso</t>
  </si>
  <si>
    <t>Mensaje Falla</t>
  </si>
  <si>
    <t>OS.Actualizar.Estado.Revision.WebSheet</t>
  </si>
  <si>
    <t>elmTiProcess</t>
  </si>
  <si>
    <t>elmAccionWorkflow</t>
  </si>
  <si>
    <t>Revisar</t>
  </si>
  <si>
    <t>Hipervinculo</t>
  </si>
  <si>
    <t>elmSendAnnotationTitle</t>
  </si>
  <si>
    <t>elmSendAnnotationSubTitle</t>
  </si>
  <si>
    <t>Notas EEFF</t>
  </si>
  <si>
    <t>Notificacion</t>
  </si>
  <si>
    <t>elmSendAnnotationEmailEvent</t>
  </si>
  <si>
    <t>006</t>
  </si>
  <si>
    <t>elmSendAnnotationEmailNumber</t>
  </si>
  <si>
    <t>elmSendAnnotationLogging</t>
  </si>
  <si>
    <t>N</t>
  </si>
  <si>
    <t>Celda Fijas (No editar, solo arrastrar cuando sea necesario)</t>
  </si>
  <si>
    <t>Formulas TM1 (No editar, solo arrastrar cuando sea necesario)</t>
  </si>
  <si>
    <t>Formulas Excel (No editar, solo arrastrar cuando sea necesario)</t>
  </si>
  <si>
    <t>[Cubes Report]</t>
  </si>
  <si>
    <t>Cubo 3</t>
  </si>
  <si>
    <t>Cubo 4</t>
  </si>
  <si>
    <t>Cubo 5</t>
  </si>
  <si>
    <t>Cubo 6</t>
  </si>
  <si>
    <t>Cubo 7</t>
  </si>
  <si>
    <t>Cubo 2</t>
  </si>
  <si>
    <t>[Cube Views]</t>
  </si>
  <si>
    <t>[Cube Dimensions ]</t>
  </si>
  <si>
    <t>elmEmpresaUserPreference</t>
  </si>
  <si>
    <t>elmVersionUserPreference</t>
  </si>
  <si>
    <t>elmPeriodoUserPreference</t>
  </si>
  <si>
    <t>elmMonedaUserPreference</t>
  </si>
  <si>
    <t>elmEmpresaWebSelection</t>
  </si>
  <si>
    <t>elmVersionWebSelection</t>
  </si>
  <si>
    <t>elmPeriodoWebSelection</t>
  </si>
  <si>
    <t>elmMonedaWebSelection</t>
  </si>
  <si>
    <t>elmEmpresaPredeterminado</t>
  </si>
  <si>
    <t>elmVersionPredeterminado</t>
  </si>
  <si>
    <t>elmMonedaPredeterminado</t>
  </si>
  <si>
    <t>[ User Preferences ]</t>
  </si>
  <si>
    <t>[Dimension Elements]</t>
  </si>
  <si>
    <t>[Workflow Report]</t>
  </si>
  <si>
    <t>[Email Notifications]</t>
  </si>
  <si>
    <t>elmMedidaESF</t>
  </si>
  <si>
    <t>elmPeriodoURL</t>
  </si>
  <si>
    <t>Mostrar Valores Por</t>
  </si>
  <si>
    <t>Acumulado al Mes</t>
  </si>
  <si>
    <t>Version</t>
  </si>
  <si>
    <t>Actividad Periodo</t>
  </si>
  <si>
    <t>OS.Nivel0</t>
  </si>
  <si>
    <t>R.Estado.Financiero.Contable</t>
  </si>
  <si>
    <t>Medida.Estado.Financiero.Contable</t>
  </si>
  <si>
    <t>Cuenta.Contable</t>
  </si>
  <si>
    <t>Dimension Version Calculos</t>
  </si>
  <si>
    <t>Nombre Empresa</t>
  </si>
  <si>
    <t>OS.PeriodoMostrarValoresPor</t>
  </si>
  <si>
    <t>Base Gravable Contribucion Parafiscal Turismo</t>
  </si>
  <si>
    <t>elmParametroAnualContribucionLey1101</t>
  </si>
  <si>
    <t>% Contribucion Ley 1106</t>
  </si>
  <si>
    <t>FlagActivarFiltroAcumularPor</t>
  </si>
  <si>
    <t>PreFijoFiltroAcumularPor</t>
  </si>
  <si>
    <t>YTD</t>
  </si>
  <si>
    <t>MostrarValoresPorOpcion1</t>
  </si>
  <si>
    <t>Mes</t>
  </si>
  <si>
    <t>MostrarValoresPorOpcion2</t>
  </si>
  <si>
    <t>Bimestre</t>
  </si>
  <si>
    <t>BTD</t>
  </si>
  <si>
    <t>MostrarValoresPorOpcion3</t>
  </si>
  <si>
    <t>Trimestre</t>
  </si>
  <si>
    <t>QTD</t>
  </si>
  <si>
    <t>MostrarValoresPorOpcion4</t>
  </si>
  <si>
    <t>Semestre</t>
  </si>
  <si>
    <t>HY</t>
  </si>
  <si>
    <t>MostrarValoresPorOpcion5</t>
  </si>
  <si>
    <t>Año</t>
  </si>
  <si>
    <t>Anios</t>
  </si>
  <si>
    <t>elmPeriodoConsolidacion</t>
  </si>
  <si>
    <t>TARIFA</t>
  </si>
  <si>
    <t>TOTAL CONTRIBUCION</t>
  </si>
  <si>
    <t>elmPeriodoWorkflow</t>
  </si>
  <si>
    <t>CT-R009</t>
  </si>
  <si>
    <t>Declaraciones Tributarias</t>
  </si>
  <si>
    <t>TOTAL BASE GRAVABLE</t>
  </si>
  <si>
    <t>Fecha y Hora de Consulta:</t>
  </si>
  <si>
    <t>MDX Workflow1</t>
  </si>
  <si>
    <t>MDX Workflow2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</si>
</sst>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* #,##0.00_);_(&quot;$&quot;* \(#,##0.00\);_(&quot;$&quot;* &quot;-&quot;??_);_(@_)"/>
    <numFmt numFmtId="165" formatCode="_-* #,##0.00_-;\-* #,##0.00_-;_-* &quot;-&quot;??_-;_-@_-"/>
    <numFmt numFmtId="166" formatCode="_(* #,##0_);_(* \(#,##0\);_(* &quot;-&quot;??_);_(@_)"/>
    <numFmt numFmtId="167" formatCode="_(&quot;$&quot;\ * #,##0_);_(&quot;$&quot;\ * \(#,##0\);_(&quot;$&quot;\ * &quot;-&quot;??_);_(@_)"/>
    <numFmt numFmtId="168" formatCode="&quot;- &quot;@"/>
    <numFmt numFmtId="169" formatCode="0.0000"/>
    <numFmt numFmtId="170" formatCode="dd/mmmm/yyyy\ hh:mm:ss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16365C"/>
      <name val="Calibri"/>
      <family val="2"/>
      <scheme val="minor"/>
    </font>
    <font>
      <sz val="10"/>
      <color rgb="FF16365C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31869B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 tint="-0.34998626667073579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rgb="FFFF0000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33656"/>
        <bgColor indexed="64"/>
      </patternFill>
    </fill>
    <fill>
      <patternFill patternType="solid">
        <fgColor rgb="FF51C1E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rgb="FF31869B"/>
      </bottom>
      <diagonal/>
    </border>
    <border>
      <left/>
      <right/>
      <top/>
      <bottom style="thin">
        <color rgb="FF31869B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31869B"/>
      </top>
      <bottom/>
      <diagonal/>
    </border>
    <border>
      <left/>
      <right/>
      <top/>
      <bottom style="hair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2">
    <xf numFmtId="0" fontId="0" fillId="0" borderId="0" xfId="0"/>
    <xf numFmtId="0" fontId="16" fillId="2" borderId="0" xfId="0" applyFont="1" applyFill="1" applyProtection="1"/>
    <xf numFmtId="0" fontId="0" fillId="0" borderId="0" xfId="0" applyFont="1" applyProtection="1"/>
    <xf numFmtId="0" fontId="0" fillId="0" borderId="0" xfId="0" applyFont="1" applyAlignment="1" applyProtection="1">
      <alignment vertical="center"/>
    </xf>
    <xf numFmtId="0" fontId="0" fillId="0" borderId="0" xfId="0" applyFont="1" applyFill="1" applyProtection="1"/>
    <xf numFmtId="0" fontId="3" fillId="0" borderId="0" xfId="0" applyFont="1" applyFill="1" applyProtection="1"/>
    <xf numFmtId="2" fontId="17" fillId="0" borderId="0" xfId="0" applyNumberFormat="1" applyFont="1" applyBorder="1" applyAlignment="1" applyProtection="1">
      <alignment horizontal="center"/>
    </xf>
    <xf numFmtId="0" fontId="10" fillId="0" borderId="0" xfId="0" applyFont="1" applyAlignment="1" applyProtection="1">
      <alignment vertical="center"/>
    </xf>
    <xf numFmtId="0" fontId="21" fillId="13" borderId="3" xfId="0" applyFont="1" applyFill="1" applyBorder="1" applyAlignment="1" applyProtection="1">
      <alignment horizontal="center" vertical="center"/>
      <protection locked="0"/>
    </xf>
    <xf numFmtId="0" fontId="22" fillId="12" borderId="0" xfId="0" applyFont="1" applyFill="1" applyAlignment="1" applyProtection="1">
      <alignment vertical="center"/>
    </xf>
    <xf numFmtId="0" fontId="20" fillId="12" borderId="0" xfId="0" applyFont="1" applyFill="1" applyProtection="1"/>
    <xf numFmtId="0" fontId="6" fillId="0" borderId="0" xfId="0" applyFont="1" applyProtection="1"/>
    <xf numFmtId="0" fontId="24" fillId="0" borderId="0" xfId="0" applyFont="1" applyProtection="1"/>
    <xf numFmtId="0" fontId="29" fillId="0" borderId="0" xfId="0" applyFont="1" applyProtection="1"/>
    <xf numFmtId="0" fontId="25" fillId="0" borderId="0" xfId="0" applyFont="1" applyProtection="1"/>
    <xf numFmtId="0" fontId="15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0" fontId="7" fillId="0" borderId="4" xfId="0" applyFont="1" applyBorder="1" applyAlignment="1" applyProtection="1">
      <alignment vertical="center"/>
    </xf>
    <xf numFmtId="167" fontId="9" fillId="9" borderId="0" xfId="1" applyNumberFormat="1" applyFont="1" applyFill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167" fontId="10" fillId="10" borderId="1" xfId="1" applyNumberFormat="1" applyFont="1" applyFill="1" applyBorder="1" applyAlignment="1" applyProtection="1">
      <alignment vertical="center"/>
    </xf>
    <xf numFmtId="167" fontId="10" fillId="0" borderId="2" xfId="1" applyNumberFormat="1" applyFont="1" applyFill="1" applyBorder="1" applyAlignment="1" applyProtection="1">
      <alignment vertical="center"/>
    </xf>
    <xf numFmtId="167" fontId="10" fillId="0" borderId="0" xfId="1" applyNumberFormat="1" applyFont="1" applyFill="1" applyBorder="1" applyAlignment="1" applyProtection="1">
      <alignment vertical="center"/>
    </xf>
    <xf numFmtId="37" fontId="10" fillId="0" borderId="0" xfId="1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5" xfId="0" applyFont="1" applyBorder="1" applyAlignment="1" applyProtection="1">
      <alignment vertical="center"/>
    </xf>
    <xf numFmtId="37" fontId="12" fillId="0" borderId="0" xfId="1" applyNumberFormat="1" applyFont="1" applyFill="1" applyBorder="1" applyAlignment="1" applyProtection="1">
      <alignment vertical="center"/>
    </xf>
    <xf numFmtId="0" fontId="12" fillId="0" borderId="0" xfId="0" applyFont="1" applyFill="1" applyAlignment="1" applyProtection="1">
      <alignment vertical="center"/>
    </xf>
    <xf numFmtId="0" fontId="12" fillId="0" borderId="5" xfId="0" applyFont="1" applyFill="1" applyBorder="1" applyAlignment="1" applyProtection="1">
      <alignment vertical="center"/>
    </xf>
    <xf numFmtId="37" fontId="12" fillId="8" borderId="0" xfId="1" applyNumberFormat="1" applyFont="1" applyFill="1" applyBorder="1" applyAlignment="1" applyProtection="1">
      <alignment vertical="center"/>
    </xf>
    <xf numFmtId="0" fontId="12" fillId="0" borderId="6" xfId="0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13" fillId="2" borderId="0" xfId="0" applyFont="1" applyFill="1" applyProtection="1"/>
    <xf numFmtId="0" fontId="0" fillId="2" borderId="0" xfId="0" applyFont="1" applyFill="1" applyProtection="1"/>
    <xf numFmtId="166" fontId="0" fillId="2" borderId="0" xfId="2" applyNumberFormat="1" applyFont="1" applyFill="1" applyProtection="1"/>
    <xf numFmtId="0" fontId="4" fillId="0" borderId="0" xfId="0" applyFont="1" applyProtection="1"/>
    <xf numFmtId="0" fontId="12" fillId="0" borderId="0" xfId="0" applyFont="1" applyProtection="1"/>
    <xf numFmtId="0" fontId="12" fillId="3" borderId="0" xfId="0" applyFont="1" applyFill="1" applyProtection="1"/>
    <xf numFmtId="0" fontId="12" fillId="4" borderId="0" xfId="0" applyFont="1" applyFill="1" applyProtection="1"/>
    <xf numFmtId="0" fontId="12" fillId="5" borderId="0" xfId="0" applyFont="1" applyFill="1" applyProtection="1"/>
    <xf numFmtId="0" fontId="12" fillId="6" borderId="0" xfId="0" applyFont="1" applyFill="1" applyProtection="1"/>
    <xf numFmtId="0" fontId="12" fillId="7" borderId="0" xfId="0" applyFont="1" applyFill="1" applyProtection="1"/>
    <xf numFmtId="0" fontId="12" fillId="3" borderId="0" xfId="0" applyFont="1" applyFill="1" applyAlignment="1" applyProtection="1">
      <alignment horizontal="left"/>
    </xf>
    <xf numFmtId="0" fontId="12" fillId="7" borderId="0" xfId="0" applyFont="1" applyFill="1" applyAlignment="1" applyProtection="1">
      <alignment horizontal="center"/>
    </xf>
    <xf numFmtId="0" fontId="28" fillId="11" borderId="0" xfId="3" applyFont="1" applyFill="1" applyProtection="1"/>
    <xf numFmtId="0" fontId="0" fillId="0" borderId="0" xfId="0" applyProtection="1"/>
    <xf numFmtId="0" fontId="6" fillId="0" borderId="0" xfId="0" applyFont="1" applyAlignment="1" applyProtection="1">
      <alignment horizontal="center"/>
    </xf>
    <xf numFmtId="0" fontId="18" fillId="9" borderId="0" xfId="0" applyFont="1" applyFill="1" applyAlignment="1" applyProtection="1">
      <alignment horizontal="center" vertical="center"/>
    </xf>
    <xf numFmtId="167" fontId="0" fillId="0" borderId="0" xfId="0" applyNumberFormat="1" applyFont="1" applyProtection="1"/>
    <xf numFmtId="0" fontId="0" fillId="0" borderId="1" xfId="0" applyFont="1" applyBorder="1" applyProtection="1"/>
    <xf numFmtId="0" fontId="24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center"/>
    </xf>
    <xf numFmtId="0" fontId="26" fillId="0" borderId="0" xfId="0" applyFont="1" applyAlignment="1" applyProtection="1">
      <alignment horizontal="left"/>
    </xf>
    <xf numFmtId="0" fontId="30" fillId="0" borderId="0" xfId="0" applyFont="1" applyProtection="1"/>
    <xf numFmtId="0" fontId="31" fillId="2" borderId="0" xfId="0" applyFont="1" applyFill="1" applyProtection="1"/>
    <xf numFmtId="0" fontId="32" fillId="11" borderId="0" xfId="3" applyFont="1" applyFill="1" applyProtection="1"/>
    <xf numFmtId="0" fontId="12" fillId="3" borderId="0" xfId="0" applyFont="1" applyFill="1" applyAlignment="1" applyProtection="1"/>
    <xf numFmtId="0" fontId="12" fillId="3" borderId="0" xfId="0" quotePrefix="1" applyFont="1" applyFill="1" applyProtection="1"/>
    <xf numFmtId="0" fontId="12" fillId="11" borderId="0" xfId="0" applyFont="1" applyFill="1" applyProtection="1"/>
    <xf numFmtId="0" fontId="12" fillId="11" borderId="8" xfId="0" applyFont="1" applyFill="1" applyBorder="1" applyProtection="1"/>
    <xf numFmtId="0" fontId="12" fillId="11" borderId="0" xfId="0" applyFont="1" applyFill="1" applyBorder="1" applyProtection="1"/>
    <xf numFmtId="0" fontId="12" fillId="3" borderId="8" xfId="0" applyFont="1" applyFill="1" applyBorder="1" applyProtection="1"/>
    <xf numFmtId="0" fontId="12" fillId="3" borderId="0" xfId="0" applyFont="1" applyFill="1" applyBorder="1" applyProtection="1"/>
    <xf numFmtId="0" fontId="24" fillId="0" borderId="0" xfId="0" applyFont="1" applyAlignment="1" applyProtection="1">
      <alignment horizontal="left" vertical="center"/>
    </xf>
    <xf numFmtId="0" fontId="15" fillId="2" borderId="0" xfId="0" applyFont="1" applyFill="1" applyAlignment="1" applyProtection="1">
      <alignment horizontal="center" vertical="center"/>
    </xf>
    <xf numFmtId="0" fontId="19" fillId="12" borderId="3" xfId="0" applyFont="1" applyFill="1" applyBorder="1" applyAlignment="1" applyProtection="1">
      <alignment horizontal="left" vertical="center"/>
    </xf>
    <xf numFmtId="0" fontId="21" fillId="13" borderId="3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vertical="center"/>
    </xf>
    <xf numFmtId="49" fontId="12" fillId="0" borderId="0" xfId="0" applyNumberFormat="1" applyFont="1" applyFill="1" applyBorder="1" applyAlignment="1" applyProtection="1">
      <alignment horizontal="left" vertical="center" indent="1"/>
    </xf>
    <xf numFmtId="167" fontId="0" fillId="0" borderId="0" xfId="0" applyNumberFormat="1" applyFont="1" applyFill="1" applyProtection="1"/>
    <xf numFmtId="0" fontId="0" fillId="0" borderId="0" xfId="0" applyFill="1" applyProtection="1"/>
    <xf numFmtId="169" fontId="36" fillId="0" borderId="0" xfId="0" applyNumberFormat="1" applyFont="1" applyFill="1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167" fontId="0" fillId="0" borderId="0" xfId="0" applyNumberFormat="1" applyFont="1" applyFill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170" fontId="24" fillId="0" borderId="0" xfId="0" applyNumberFormat="1" applyFont="1" applyFill="1" applyBorder="1" applyAlignment="1" applyProtection="1">
      <alignment horizontal="right" vertical="center"/>
    </xf>
    <xf numFmtId="0" fontId="29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23" fillId="12" borderId="0" xfId="0" applyFont="1" applyFill="1" applyAlignment="1" applyProtection="1">
      <alignment horizontal="right"/>
    </xf>
    <xf numFmtId="0" fontId="21" fillId="12" borderId="0" xfId="0" applyFont="1" applyFill="1" applyAlignment="1" applyProtection="1">
      <alignment horizontal="right" vertical="center"/>
    </xf>
    <xf numFmtId="168" fontId="11" fillId="0" borderId="0" xfId="0" applyNumberFormat="1" applyFont="1" applyFill="1" applyBorder="1" applyAlignment="1" applyProtection="1">
      <alignment horizontal="left" vertical="center"/>
    </xf>
    <xf numFmtId="0" fontId="33" fillId="0" borderId="0" xfId="0" applyFont="1" applyFill="1" applyAlignment="1" applyProtection="1">
      <alignment horizontal="left" vertical="center"/>
    </xf>
    <xf numFmtId="0" fontId="24" fillId="0" borderId="0" xfId="0" applyFont="1" applyAlignment="1" applyProtection="1">
      <alignment horizontal="left" vertical="center"/>
    </xf>
    <xf numFmtId="168" fontId="8" fillId="10" borderId="1" xfId="0" applyNumberFormat="1" applyFont="1" applyFill="1" applyBorder="1" applyAlignment="1" applyProtection="1">
      <alignment horizontal="left" vertical="center"/>
    </xf>
    <xf numFmtId="0" fontId="14" fillId="9" borderId="0" xfId="0" applyFont="1" applyFill="1" applyAlignment="1" applyProtection="1">
      <alignment horizontal="left" vertical="center"/>
    </xf>
    <xf numFmtId="0" fontId="5" fillId="12" borderId="0" xfId="0" applyFont="1" applyFill="1" applyAlignment="1" applyProtection="1">
      <alignment horizontal="left" vertical="center"/>
    </xf>
    <xf numFmtId="0" fontId="15" fillId="2" borderId="0" xfId="0" applyFont="1" applyFill="1" applyAlignment="1" applyProtection="1">
      <alignment horizontal="center" vertical="center"/>
    </xf>
    <xf numFmtId="0" fontId="22" fillId="12" borderId="0" xfId="0" applyFont="1" applyFill="1" applyAlignment="1" applyProtection="1">
      <alignment horizontal="left" vertical="center"/>
    </xf>
    <xf numFmtId="0" fontId="8" fillId="10" borderId="1" xfId="0" applyFont="1" applyFill="1" applyBorder="1" applyAlignment="1" applyProtection="1">
      <alignment horizontal="left" vertical="center"/>
    </xf>
    <xf numFmtId="0" fontId="8" fillId="9" borderId="0" xfId="0" applyFont="1" applyFill="1" applyAlignment="1" applyProtection="1">
      <alignment horizontal="left" vertical="center"/>
    </xf>
    <xf numFmtId="0" fontId="11" fillId="0" borderId="2" xfId="0" applyFont="1" applyFill="1" applyBorder="1" applyAlignment="1" applyProtection="1">
      <alignment horizontal="left" vertical="center"/>
    </xf>
    <xf numFmtId="0" fontId="11" fillId="0" borderId="7" xfId="0" applyFont="1" applyFill="1" applyBorder="1" applyAlignment="1" applyProtection="1">
      <alignment horizontal="left" vertical="center"/>
    </xf>
    <xf numFmtId="0" fontId="12" fillId="8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</xf>
    <xf numFmtId="49" fontId="24" fillId="0" borderId="0" xfId="0" applyNumberFormat="1" applyFont="1" applyAlignment="1" applyProtection="1">
      <alignment horizontal="left" vertical="center"/>
    </xf>
  </cellXfs>
  <cellStyles count="4">
    <cellStyle name="Comma 3" xfId="2"/>
    <cellStyle name="Hipervínculo" xfId="3" builtinId="8"/>
    <cellStyle name="Moneda" xfId="1" builtinId="4"/>
    <cellStyle name="Normal" xfId="0" builtinId="0"/>
  </cellStyles>
  <dxfs count="1">
    <dxf>
      <font>
        <b val="0"/>
        <i val="0"/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DD6E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1C1E4"/>
      <color rgb="FF133656"/>
      <color rgb="FF16365C"/>
      <color rgb="FF31869B"/>
      <color rgb="FF73C1D3"/>
      <color rgb="FFA2D6E2"/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CF3B4A6E-56A4-403F-8D4F-F4B0F022BF01}" ax:persistence="persistPropertyBag">
  <ax:ocxPr ax:name="_Version" ax:value="65540"/>
  <ax:ocxPr ax:name="_ExtentX" ax:value="794"/>
  <ax:ocxPr ax:name="_ExtentY" ax:value="741"/>
  <ax:ocxPr ax:name="_StockProps" ax:value="0"/>
  <ax:ocxPr ax:name="ServerName" ax:value="PF"/>
  <ax:ocxPr ax:name="ProcessName" ax:value="Actualizar.Atributos.Cuenta.Contable"/>
  <ax:ocxPr ax:name="Name" ax:value=""/>
  <ax:ocxPr ax:name="Type" ax:value=""/>
  <ax:ocxPr ax:name="Value" ax:value=""/>
  <ax:ocxPr ax:name="Prompt" ax:value=""/>
  <ax:ocxPr ax:name="BackColor" ax:value="13998939"/>
  <ax:ocxPr ax:name="ForeColor" ax:value="16777215"/>
  <ax:ocxPr ax:name="Font">
    <ax:font ax:persistence="persistPropertyBag">
      <ax:ocxPr ax:name="Name" ax:value="Microsoft YaHei UI"/>
      <ax:ocxPr ax:name="Size" ax:value="9,7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Caption" ax:value=""/>
  <ax:ocxPr ax:name="UseFormula" ax:value="0"/>
  <ax:ocxPr ax:name="ProcessNameFormula" ax:value=""/>
  <ax:ocxPr ax:name="ProcessParamFormula" ax:value=""/>
  <ax:ocxPr ax:name="ProcessImage">
    <ax:picture r:id="rId1"/>
  </ax:ocxPr>
  <ax:ocxPr ax:name="UseImage" ax:value="-1"/>
  <ax:ocxPr ax:name="ImageName" ax:value="actualizar_JPG.jpg"/>
  <ax:ocxPr ax:name="AutoRacalc" ax:value="-1"/>
  <ax:ocxPr ax:name="ConfirmMessage" ax:value="¿Está seguro de que desea ejecutar este proceso?"/>
  <ax:ocxPr ax:name="SuccessMessage" ax:value="El proceso ha finalizado correctamente."/>
  <ax:ocxPr ax:name="FailureMessage" ax:value="Error en el proceso."/>
  <ax:ocxPr ax:name="ShowConfirmMessage" ax:value="0"/>
  <ax:ocxPr ax:name="ShowSuccessMessage" ax:value="-1"/>
  <ax:ocxPr ax:name="ShowFailureMessage" ax:value="-1"/>
  <ax:ocxPr ax:name="TargetWorkbookName" ax:value=""/>
  <ax:ocxPr ax:name="TargetWorksheetName" ax:value=""/>
  <ax:ocxPr ax:name="AutoTitles" ax:value="-1"/>
  <ax:ocxPr ax:name="ReplaceWindow" ax:value="0"/>
  <ax:ocxPr ax:name="IsMappingFormula" ax:value="0"/>
  <ax:ocxPr ax:name="TargetTypes" ax:value=""/>
  <ax:ocxPr ax:name="TargetObjects" ax:value=""/>
  <ax:ocxPr ax:name="TargetSubsets" ax:value=""/>
  <ax:ocxPr ax:name="TargetAliases" ax:value=""/>
  <ax:ocxPr ax:name="TargetValues" ax:value=""/>
  <ax:ocxPr ax:name="SourceTypes" ax:value=""/>
  <ax:ocxPr ax:name="SourceObjects" ax:value=""/>
  <ax:ocxPr ax:name="TargetTypesFormula" ax:value=""/>
  <ax:ocxPr ax:name="TargetObjectsFormula" ax:value=""/>
  <ax:ocxPr ax:name="TargetSubsetsFormula" ax:value=""/>
  <ax:ocxPr ax:name="TargetAliasesFormula" ax:value=""/>
  <ax:ocxPr ax:name="TargetValuesFormula" ax:value=""/>
  <ax:ocxPr ax:name="SourceTypesFormula" ax:value=""/>
  <ax:ocxPr ax:name="SourceObjectsFormula" ax:value=""/>
  <ax:ocxPr ax:name="DisplayHyperlink" ax:value="0"/>
  <ax:ocxPr ax:name="DoRunTI" ax:value="0"/>
  <ax:ocxPr ax:name="DoNavigate" ax:value="0"/>
  <ax:ocxPr ax:name="UseApporg" ax:value="-1"/>
  <ax:ocxPr ax:name="Version" ax:value="5"/>
  <ax:ocxPr ax:name="PreRecalc" ax:value="2"/>
  <ax:ocxPr ax:name="WorkSheetRecalc" ax:value="2"/>
  <ax:ocxPr ax:name="ProcessRecalc" ax:value="1"/>
  <ax:ocxPr ax:name="DoReCalcOnly" ax:value="-1"/>
  <ax:ocxPr ax:name="UseReferenceForServerName" ax:value="0"/>
  <ax:ocxPr ax:name="ResizeButtonToCaption" ax:value="0"/>
</ax:ocx>
</file>

<file path=xl/activeX/activeX2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ctrlProps/ctrlProp1.xml><?xml version="1.0" encoding="utf-8"?>
<formControlPr xmlns="http://schemas.microsoft.com/office/spreadsheetml/2009/9/main" objectType="CheckBox" fmlaLink="$C$285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257174</xdr:colOff>
      <xdr:row>298</xdr:row>
      <xdr:rowOff>150811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199" cy="45719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1095375</xdr:colOff>
          <xdr:row>300</xdr:row>
          <xdr:rowOff>180975</xdr:rowOff>
        </xdr:from>
        <xdr:to>
          <xdr:col>14</xdr:col>
          <xdr:colOff>0</xdr:colOff>
          <xdr:row>302</xdr:row>
          <xdr:rowOff>9525</xdr:rowOff>
        </xdr:to>
        <xdr:sp macro="" textlink="">
          <xdr:nvSpPr>
            <xdr:cNvPr id="1026" name="TI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800100</xdr:colOff>
          <xdr:row>300</xdr:row>
          <xdr:rowOff>180975</xdr:rowOff>
        </xdr:from>
        <xdr:to>
          <xdr:col>13</xdr:col>
          <xdr:colOff>1095375</xdr:colOff>
          <xdr:row>302</xdr:row>
          <xdr:rowOff>9525</xdr:rowOff>
        </xdr:to>
        <xdr:sp macro="" textlink="">
          <xdr:nvSpPr>
            <xdr:cNvPr id="1031" name="TIButton5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1123950</xdr:colOff>
          <xdr:row>305</xdr:row>
          <xdr:rowOff>9525</xdr:rowOff>
        </xdr:from>
        <xdr:to>
          <xdr:col>12</xdr:col>
          <xdr:colOff>1333500</xdr:colOff>
          <xdr:row>306</xdr:row>
          <xdr:rowOff>9525</xdr:rowOff>
        </xdr:to>
        <xdr:sp macro="" textlink="">
          <xdr:nvSpPr>
            <xdr:cNvPr id="1038" name="CheckBoxAcumularPor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LK321"/>
  <sheetViews>
    <sheetView showGridLines="0" tabSelected="1" topLeftCell="A297" zoomScaleNormal="100" workbookViewId="0">
      <pane xSplit="14" ySplit="15" topLeftCell="O312" activePane="bottomRight" state="frozen"/>
      <selection activeCell="A297" sqref="A297"/>
      <selection pane="topRight" activeCell="O297" sqref="O297"/>
      <selection pane="bottomLeft" activeCell="A312" sqref="A312"/>
      <selection pane="bottomRight" activeCell="L304" sqref="L304"/>
    </sheetView>
  </sheetViews>
  <sheetFormatPr baseColWidth="10" defaultRowHeight="15" outlineLevelRow="1" outlineLevelCol="1" x14ac:dyDescent="0.25"/>
  <cols>
    <col min="1" max="1" width="3" style="2" customWidth="1"/>
    <col min="2" max="2" width="30.5703125" style="2" hidden="1" customWidth="1" outlineLevel="1"/>
    <col min="3" max="10" width="20.7109375" style="2" hidden="1" customWidth="1" outlineLevel="1"/>
    <col min="11" max="11" width="21.7109375" style="2" customWidth="1" collapsed="1"/>
    <col min="12" max="12" width="20.7109375" style="2" customWidth="1"/>
    <col min="13" max="13" width="21.7109375" style="2" customWidth="1"/>
    <col min="14" max="14" width="20.7109375" style="2" customWidth="1"/>
    <col min="15" max="15" width="0.85546875" style="2" customWidth="1"/>
    <col min="16" max="27" width="20.7109375" style="2" customWidth="1"/>
    <col min="28" max="28" width="24.7109375" style="2" customWidth="1"/>
    <col min="29" max="16384" width="11.42578125" style="2"/>
  </cols>
  <sheetData>
    <row r="1" spans="1:27" hidden="1" outlineLevel="1" x14ac:dyDescent="0.25">
      <c r="B1" s="11" t="s">
        <v>3</v>
      </c>
    </row>
    <row r="2" spans="1:27" s="78" customFormat="1" ht="12" hidden="1" customHeight="1" outlineLevel="1" x14ac:dyDescent="0.25">
      <c r="A2" s="50"/>
      <c r="B2" s="77" t="s">
        <v>150</v>
      </c>
      <c r="C2" s="50"/>
      <c r="D2" s="50"/>
      <c r="E2" s="50"/>
      <c r="F2" s="50"/>
      <c r="G2" s="50"/>
      <c r="H2" s="50"/>
      <c r="I2" s="50"/>
      <c r="J2" s="50"/>
      <c r="K2" s="86" t="s">
        <v>81</v>
      </c>
      <c r="L2" s="86"/>
      <c r="M2" s="50" t="s">
        <v>81</v>
      </c>
      <c r="O2" s="79"/>
    </row>
    <row r="3" spans="1:27" s="80" customFormat="1" ht="15.75" hidden="1" outlineLevel="1" thickBot="1" x14ac:dyDescent="0.3">
      <c r="B3" s="77" t="s">
        <v>151</v>
      </c>
      <c r="K3" s="15" t="s">
        <v>81</v>
      </c>
      <c r="L3" s="15"/>
      <c r="M3" s="81"/>
      <c r="N3" s="81"/>
      <c r="O3" s="79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</row>
    <row r="4" spans="1:27" s="16" customFormat="1" hidden="1" outlineLevel="1" x14ac:dyDescent="0.25">
      <c r="B4" s="17" t="str">
        <f>"SPRC"&amp;0</f>
        <v>SPRC0</v>
      </c>
      <c r="K4" s="93" t="s">
        <v>81</v>
      </c>
      <c r="L4" s="93"/>
      <c r="M4" s="93"/>
      <c r="N4" s="18">
        <v>1</v>
      </c>
      <c r="O4" s="45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1:27" s="16" customFormat="1" ht="15.75" hidden="1" outlineLevel="1" thickBot="1" x14ac:dyDescent="0.3">
      <c r="B5" s="19" t="str">
        <f>"SPRC"&amp;"CuentaN1"</f>
        <v>SPRCCuentaN1</v>
      </c>
      <c r="K5" s="92" t="s">
        <v>81</v>
      </c>
      <c r="L5" s="92"/>
      <c r="M5" s="92"/>
      <c r="N5" s="20">
        <v>1</v>
      </c>
      <c r="O5" s="45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16" customFormat="1" ht="15.75" hidden="1" outlineLevel="1" thickTop="1" x14ac:dyDescent="0.25">
      <c r="B6" s="19" t="str">
        <f>"SPRC"&amp;"CuentaN2"</f>
        <v>SPRCCuentaN2</v>
      </c>
      <c r="K6" s="94" t="s">
        <v>81</v>
      </c>
      <c r="L6" s="94"/>
      <c r="M6" s="94"/>
      <c r="N6" s="21">
        <v>1</v>
      </c>
      <c r="O6" s="45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</row>
    <row r="7" spans="1:27" s="16" customFormat="1" hidden="1" outlineLevel="1" x14ac:dyDescent="0.25">
      <c r="B7" s="19"/>
      <c r="K7" s="95"/>
      <c r="L7" s="95"/>
      <c r="M7" s="95"/>
      <c r="N7" s="22"/>
      <c r="O7" s="45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s="16" customFormat="1" ht="15.75" hidden="1" outlineLevel="1" thickBot="1" x14ac:dyDescent="0.3">
      <c r="B8" s="19" t="str">
        <f>"SPRC"&amp;1</f>
        <v>SPRC1</v>
      </c>
      <c r="K8" s="92" t="s">
        <v>81</v>
      </c>
      <c r="L8" s="92"/>
      <c r="M8" s="92"/>
      <c r="N8" s="20">
        <v>1</v>
      </c>
      <c r="O8" s="45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</row>
    <row r="9" spans="1:27" s="16" customFormat="1" ht="15.75" hidden="1" outlineLevel="1" thickTop="1" x14ac:dyDescent="0.25">
      <c r="B9" s="19" t="str">
        <f>"SPRC"&amp;2</f>
        <v>SPRC2</v>
      </c>
      <c r="K9" s="94" t="s">
        <v>81</v>
      </c>
      <c r="L9" s="94"/>
      <c r="M9" s="94"/>
      <c r="N9" s="21">
        <v>1</v>
      </c>
      <c r="O9" s="45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</row>
    <row r="10" spans="1:27" s="16" customFormat="1" hidden="1" outlineLevel="1" x14ac:dyDescent="0.25">
      <c r="B10" s="19"/>
      <c r="K10" s="95"/>
      <c r="L10" s="95"/>
      <c r="M10" s="95"/>
      <c r="N10" s="23"/>
      <c r="O10" s="45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</row>
    <row r="11" spans="1:27" s="24" customFormat="1" hidden="1" outlineLevel="1" x14ac:dyDescent="0.25">
      <c r="B11" s="25" t="str">
        <f>"SPRC"&amp;"D"&amp;0</f>
        <v>SPRCD0</v>
      </c>
      <c r="K11" s="97" t="s">
        <v>81</v>
      </c>
      <c r="L11" s="97"/>
      <c r="M11" s="97"/>
      <c r="N11" s="26">
        <v>1</v>
      </c>
      <c r="O11" s="45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7" s="27" customFormat="1" hidden="1" outlineLevel="1" x14ac:dyDescent="0.25">
      <c r="B12" s="28" t="str">
        <f>"SPRC"&amp;"D"&amp;1</f>
        <v>SPRCD1</v>
      </c>
      <c r="K12" s="96" t="s">
        <v>81</v>
      </c>
      <c r="L12" s="96"/>
      <c r="M12" s="96"/>
      <c r="N12" s="29">
        <v>1</v>
      </c>
      <c r="O12" s="45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</row>
    <row r="13" spans="1:27" s="24" customFormat="1" hidden="1" outlineLevel="1" x14ac:dyDescent="0.25">
      <c r="B13" s="25" t="str">
        <f>"SPRC"&amp;"N"&amp;0</f>
        <v>SPRCN0</v>
      </c>
      <c r="K13" s="97" t="s">
        <v>81</v>
      </c>
      <c r="L13" s="97"/>
      <c r="M13" s="97"/>
      <c r="N13" s="26">
        <v>-1</v>
      </c>
      <c r="O13" s="45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7" s="27" customFormat="1" ht="15.75" hidden="1" outlineLevel="1" thickBot="1" x14ac:dyDescent="0.3">
      <c r="B14" s="30" t="str">
        <f>"SPRC"&amp;"N"&amp;1</f>
        <v>SPRCN1</v>
      </c>
      <c r="K14" s="96" t="s">
        <v>81</v>
      </c>
      <c r="L14" s="96"/>
      <c r="M14" s="96"/>
      <c r="N14" s="29">
        <v>-1</v>
      </c>
      <c r="O14" s="45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</row>
    <row r="15" spans="1:27" s="16" customFormat="1" ht="15.75" hidden="1" outlineLevel="1" thickBot="1" x14ac:dyDescent="0.3">
      <c r="K15" s="98"/>
      <c r="L15" s="98"/>
      <c r="M15" s="98"/>
      <c r="O15" s="45"/>
    </row>
    <row r="16" spans="1:27" s="31" customFormat="1" hidden="1" outlineLevel="1" x14ac:dyDescent="0.25">
      <c r="B16" s="17" t="str">
        <f>"CTC"&amp;0</f>
        <v>CTC0</v>
      </c>
      <c r="C16" s="16"/>
      <c r="D16" s="16"/>
      <c r="E16" s="16"/>
      <c r="F16" s="16"/>
      <c r="G16" s="16"/>
      <c r="H16" s="16"/>
      <c r="I16" s="16"/>
      <c r="J16" s="16"/>
      <c r="K16" s="93" t="s">
        <v>81</v>
      </c>
      <c r="L16" s="93"/>
      <c r="M16" s="93"/>
      <c r="N16" s="18">
        <v>1</v>
      </c>
      <c r="O16" s="45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</row>
    <row r="17" spans="2:27" s="31" customFormat="1" ht="15.75" hidden="1" outlineLevel="1" thickBot="1" x14ac:dyDescent="0.3">
      <c r="B17" s="19" t="str">
        <f>"CTC"&amp;"CuentaN1"</f>
        <v>CTCCuentaN1</v>
      </c>
      <c r="C17" s="16"/>
      <c r="D17" s="16"/>
      <c r="E17" s="16"/>
      <c r="F17" s="16"/>
      <c r="G17" s="16"/>
      <c r="H17" s="16"/>
      <c r="I17" s="16"/>
      <c r="J17" s="16"/>
      <c r="K17" s="92" t="s">
        <v>81</v>
      </c>
      <c r="L17" s="92"/>
      <c r="M17" s="92"/>
      <c r="N17" s="20">
        <v>1</v>
      </c>
      <c r="O17" s="45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</row>
    <row r="18" spans="2:27" s="31" customFormat="1" ht="15.75" hidden="1" outlineLevel="1" thickTop="1" x14ac:dyDescent="0.25">
      <c r="B18" s="19" t="str">
        <f>"CTC"&amp;"CuentaN2"</f>
        <v>CTCCuentaN2</v>
      </c>
      <c r="C18" s="16"/>
      <c r="D18" s="16"/>
      <c r="E18" s="16"/>
      <c r="F18" s="16"/>
      <c r="G18" s="16"/>
      <c r="H18" s="16"/>
      <c r="I18" s="16"/>
      <c r="J18" s="16"/>
      <c r="K18" s="94" t="s">
        <v>81</v>
      </c>
      <c r="L18" s="94"/>
      <c r="M18" s="94"/>
      <c r="N18" s="21">
        <v>1</v>
      </c>
      <c r="O18" s="45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</row>
    <row r="19" spans="2:27" s="31" customFormat="1" hidden="1" outlineLevel="1" x14ac:dyDescent="0.25">
      <c r="B19" s="19"/>
      <c r="C19" s="16"/>
      <c r="D19" s="16"/>
      <c r="E19" s="16"/>
      <c r="F19" s="16"/>
      <c r="G19" s="16"/>
      <c r="H19" s="16"/>
      <c r="I19" s="16"/>
      <c r="J19" s="16"/>
      <c r="K19" s="95"/>
      <c r="L19" s="95"/>
      <c r="M19" s="95"/>
      <c r="N19" s="22"/>
      <c r="O19" s="45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2:27" s="31" customFormat="1" ht="15.75" hidden="1" outlineLevel="1" thickBot="1" x14ac:dyDescent="0.3">
      <c r="B20" s="19" t="str">
        <f>"CTC"&amp;1</f>
        <v>CTC1</v>
      </c>
      <c r="C20" s="16"/>
      <c r="D20" s="16"/>
      <c r="E20" s="16"/>
      <c r="F20" s="16"/>
      <c r="G20" s="16"/>
      <c r="H20" s="16"/>
      <c r="I20" s="16"/>
      <c r="J20" s="16"/>
      <c r="K20" s="92" t="s">
        <v>81</v>
      </c>
      <c r="L20" s="92"/>
      <c r="M20" s="92"/>
      <c r="N20" s="20">
        <v>1</v>
      </c>
      <c r="O20" s="4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</row>
    <row r="21" spans="2:27" s="31" customFormat="1" ht="15.75" hidden="1" outlineLevel="1" thickTop="1" x14ac:dyDescent="0.25">
      <c r="B21" s="19" t="str">
        <f>"CTC"&amp;2</f>
        <v>CTC2</v>
      </c>
      <c r="C21" s="16"/>
      <c r="D21" s="16"/>
      <c r="E21" s="16"/>
      <c r="F21" s="16"/>
      <c r="G21" s="16"/>
      <c r="H21" s="16"/>
      <c r="I21" s="16"/>
      <c r="J21" s="16"/>
      <c r="K21" s="94" t="s">
        <v>81</v>
      </c>
      <c r="L21" s="94"/>
      <c r="M21" s="94"/>
      <c r="N21" s="21">
        <v>1</v>
      </c>
      <c r="O21" s="45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2:27" s="31" customFormat="1" hidden="1" outlineLevel="1" x14ac:dyDescent="0.25">
      <c r="B22" s="19"/>
      <c r="C22" s="16"/>
      <c r="D22" s="16"/>
      <c r="E22" s="16"/>
      <c r="F22" s="16"/>
      <c r="G22" s="16"/>
      <c r="H22" s="16"/>
      <c r="I22" s="16"/>
      <c r="J22" s="16"/>
      <c r="K22" s="95"/>
      <c r="L22" s="95"/>
      <c r="M22" s="95"/>
      <c r="N22" s="23"/>
      <c r="O22" s="45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</row>
    <row r="23" spans="2:27" s="27" customFormat="1" hidden="1" outlineLevel="1" x14ac:dyDescent="0.25">
      <c r="B23" s="25" t="str">
        <f>"CTC"&amp;"D"&amp;0</f>
        <v>CTCD0</v>
      </c>
      <c r="C23" s="24"/>
      <c r="D23" s="24"/>
      <c r="E23" s="24"/>
      <c r="F23" s="24"/>
      <c r="G23" s="24"/>
      <c r="H23" s="24"/>
      <c r="I23" s="24"/>
      <c r="J23" s="24"/>
      <c r="K23" s="97" t="s">
        <v>81</v>
      </c>
      <c r="L23" s="97"/>
      <c r="M23" s="97"/>
      <c r="N23" s="26">
        <v>1</v>
      </c>
      <c r="O23" s="45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2:27" s="27" customFormat="1" hidden="1" outlineLevel="1" x14ac:dyDescent="0.25">
      <c r="B24" s="28" t="str">
        <f>"CTC"&amp;"D"&amp;1</f>
        <v>CTCD1</v>
      </c>
      <c r="K24" s="96" t="s">
        <v>81</v>
      </c>
      <c r="L24" s="96"/>
      <c r="M24" s="96"/>
      <c r="N24" s="29">
        <v>1</v>
      </c>
      <c r="O24" s="45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</row>
    <row r="25" spans="2:27" s="27" customFormat="1" hidden="1" outlineLevel="1" x14ac:dyDescent="0.25">
      <c r="B25" s="25" t="str">
        <f>"CTC"&amp;"N"&amp;0</f>
        <v>CTCN0</v>
      </c>
      <c r="C25" s="24"/>
      <c r="D25" s="24"/>
      <c r="E25" s="24"/>
      <c r="F25" s="24"/>
      <c r="G25" s="24"/>
      <c r="H25" s="24"/>
      <c r="I25" s="24"/>
      <c r="J25" s="24"/>
      <c r="K25" s="97" t="s">
        <v>81</v>
      </c>
      <c r="L25" s="97"/>
      <c r="M25" s="97"/>
      <c r="N25" s="26">
        <v>-1</v>
      </c>
      <c r="O25" s="45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2:27" s="27" customFormat="1" ht="15.75" hidden="1" outlineLevel="1" thickBot="1" x14ac:dyDescent="0.3">
      <c r="B26" s="30" t="str">
        <f>"CTC"&amp;"N"&amp;1</f>
        <v>CTCN1</v>
      </c>
      <c r="K26" s="96" t="s">
        <v>81</v>
      </c>
      <c r="L26" s="96"/>
      <c r="M26" s="96"/>
      <c r="N26" s="29">
        <v>-1</v>
      </c>
      <c r="O26" s="45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</row>
    <row r="27" spans="2:27" s="16" customFormat="1" ht="15.75" hidden="1" outlineLevel="1" thickBot="1" x14ac:dyDescent="0.3">
      <c r="K27" s="98"/>
      <c r="L27" s="98"/>
      <c r="M27" s="98"/>
      <c r="O27" s="45"/>
    </row>
    <row r="28" spans="2:27" s="31" customFormat="1" hidden="1" outlineLevel="1" x14ac:dyDescent="0.25">
      <c r="B28" s="17" t="str">
        <f>"CEC"&amp;0</f>
        <v>CEC0</v>
      </c>
      <c r="C28" s="16"/>
      <c r="D28" s="16"/>
      <c r="E28" s="16"/>
      <c r="F28" s="16"/>
      <c r="G28" s="16"/>
      <c r="H28" s="16"/>
      <c r="I28" s="16"/>
      <c r="J28" s="16"/>
      <c r="K28" s="93" t="s">
        <v>81</v>
      </c>
      <c r="L28" s="93"/>
      <c r="M28" s="93"/>
      <c r="N28" s="18">
        <v>1</v>
      </c>
      <c r="O28" s="45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</row>
    <row r="29" spans="2:27" s="31" customFormat="1" ht="15.75" hidden="1" outlineLevel="1" thickBot="1" x14ac:dyDescent="0.3">
      <c r="B29" s="19" t="str">
        <f>"CEC"&amp;"CuentaN1"</f>
        <v>CECCuentaN1</v>
      </c>
      <c r="C29" s="16"/>
      <c r="D29" s="16"/>
      <c r="E29" s="16"/>
      <c r="F29" s="16"/>
      <c r="G29" s="16"/>
      <c r="H29" s="16"/>
      <c r="I29" s="16"/>
      <c r="J29" s="16"/>
      <c r="K29" s="92" t="s">
        <v>81</v>
      </c>
      <c r="L29" s="92"/>
      <c r="M29" s="92"/>
      <c r="N29" s="20">
        <v>1</v>
      </c>
      <c r="O29" s="45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</row>
    <row r="30" spans="2:27" s="31" customFormat="1" ht="15.75" hidden="1" outlineLevel="1" thickTop="1" x14ac:dyDescent="0.25">
      <c r="B30" s="19" t="str">
        <f>"CEC"&amp;"CuentaN2"</f>
        <v>CECCuentaN2</v>
      </c>
      <c r="C30" s="16"/>
      <c r="D30" s="16"/>
      <c r="E30" s="16"/>
      <c r="F30" s="16"/>
      <c r="G30" s="16"/>
      <c r="H30" s="16"/>
      <c r="I30" s="16"/>
      <c r="J30" s="16"/>
      <c r="K30" s="94" t="s">
        <v>81</v>
      </c>
      <c r="L30" s="94"/>
      <c r="M30" s="94"/>
      <c r="N30" s="21">
        <v>1</v>
      </c>
      <c r="O30" s="45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</row>
    <row r="31" spans="2:27" s="31" customFormat="1" hidden="1" outlineLevel="1" x14ac:dyDescent="0.25">
      <c r="B31" s="19"/>
      <c r="C31" s="16"/>
      <c r="D31" s="16"/>
      <c r="E31" s="16"/>
      <c r="F31" s="16"/>
      <c r="G31" s="16"/>
      <c r="H31" s="16"/>
      <c r="I31" s="16"/>
      <c r="J31" s="16"/>
      <c r="K31" s="95"/>
      <c r="L31" s="95"/>
      <c r="M31" s="95"/>
      <c r="N31" s="22"/>
      <c r="O31" s="45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</row>
    <row r="32" spans="2:27" s="31" customFormat="1" ht="15.75" hidden="1" outlineLevel="1" thickBot="1" x14ac:dyDescent="0.3">
      <c r="B32" s="19" t="str">
        <f>"CEC"&amp;1</f>
        <v>CEC1</v>
      </c>
      <c r="C32" s="16"/>
      <c r="D32" s="16"/>
      <c r="E32" s="16"/>
      <c r="F32" s="16"/>
      <c r="G32" s="16"/>
      <c r="H32" s="16"/>
      <c r="I32" s="16"/>
      <c r="J32" s="16"/>
      <c r="K32" s="92" t="s">
        <v>81</v>
      </c>
      <c r="L32" s="92"/>
      <c r="M32" s="92"/>
      <c r="N32" s="20">
        <v>1</v>
      </c>
      <c r="O32" s="45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</row>
    <row r="33" spans="2:27" s="31" customFormat="1" ht="15.75" hidden="1" outlineLevel="1" thickTop="1" x14ac:dyDescent="0.25">
      <c r="B33" s="19" t="str">
        <f>"CEC"&amp;2</f>
        <v>CEC2</v>
      </c>
      <c r="C33" s="16"/>
      <c r="D33" s="16"/>
      <c r="E33" s="16"/>
      <c r="F33" s="16"/>
      <c r="G33" s="16"/>
      <c r="H33" s="16"/>
      <c r="I33" s="16"/>
      <c r="J33" s="16"/>
      <c r="K33" s="94" t="s">
        <v>81</v>
      </c>
      <c r="L33" s="94"/>
      <c r="M33" s="94"/>
      <c r="N33" s="21">
        <v>1</v>
      </c>
      <c r="O33" s="45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</row>
    <row r="34" spans="2:27" s="31" customFormat="1" hidden="1" outlineLevel="1" x14ac:dyDescent="0.25">
      <c r="B34" s="19"/>
      <c r="C34" s="16"/>
      <c r="D34" s="16"/>
      <c r="E34" s="16"/>
      <c r="F34" s="16"/>
      <c r="G34" s="16"/>
      <c r="H34" s="16"/>
      <c r="I34" s="16"/>
      <c r="J34" s="16"/>
      <c r="K34" s="95"/>
      <c r="L34" s="95"/>
      <c r="M34" s="95"/>
      <c r="N34" s="23"/>
      <c r="O34" s="45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</row>
    <row r="35" spans="2:27" s="27" customFormat="1" hidden="1" outlineLevel="1" x14ac:dyDescent="0.25">
      <c r="B35" s="25" t="str">
        <f>"CEC"&amp;"D"&amp;0</f>
        <v>CECD0</v>
      </c>
      <c r="C35" s="24"/>
      <c r="D35" s="24"/>
      <c r="E35" s="24"/>
      <c r="F35" s="24"/>
      <c r="G35" s="24"/>
      <c r="H35" s="24"/>
      <c r="I35" s="24"/>
      <c r="J35" s="24"/>
      <c r="K35" s="97" t="s">
        <v>81</v>
      </c>
      <c r="L35" s="97"/>
      <c r="M35" s="97"/>
      <c r="N35" s="26">
        <v>1</v>
      </c>
      <c r="O35" s="45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2:27" s="27" customFormat="1" hidden="1" outlineLevel="1" x14ac:dyDescent="0.25">
      <c r="B36" s="28" t="str">
        <f>"CEC"&amp;"D"&amp;1</f>
        <v>CECD1</v>
      </c>
      <c r="K36" s="96" t="s">
        <v>81</v>
      </c>
      <c r="L36" s="96"/>
      <c r="M36" s="96"/>
      <c r="N36" s="29">
        <v>1</v>
      </c>
      <c r="O36" s="45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</row>
    <row r="37" spans="2:27" s="27" customFormat="1" hidden="1" outlineLevel="1" x14ac:dyDescent="0.25">
      <c r="B37" s="25" t="str">
        <f>"CEC"&amp;"N"&amp;0</f>
        <v>CECN0</v>
      </c>
      <c r="C37" s="24"/>
      <c r="D37" s="24"/>
      <c r="E37" s="24"/>
      <c r="F37" s="24"/>
      <c r="G37" s="24"/>
      <c r="H37" s="24"/>
      <c r="I37" s="24"/>
      <c r="J37" s="24"/>
      <c r="K37" s="97" t="s">
        <v>81</v>
      </c>
      <c r="L37" s="97"/>
      <c r="M37" s="97"/>
      <c r="N37" s="26">
        <v>-1</v>
      </c>
      <c r="O37" s="45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2:27" s="27" customFormat="1" ht="15.75" hidden="1" outlineLevel="1" thickBot="1" x14ac:dyDescent="0.3">
      <c r="B38" s="30" t="str">
        <f>"CEC"&amp;"N"&amp;1</f>
        <v>CECN1</v>
      </c>
      <c r="K38" s="96" t="s">
        <v>81</v>
      </c>
      <c r="L38" s="96"/>
      <c r="M38" s="96"/>
      <c r="N38" s="29">
        <v>-1</v>
      </c>
      <c r="O38" s="45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</row>
    <row r="39" spans="2:27" s="16" customFormat="1" ht="15.75" hidden="1" outlineLevel="1" thickBot="1" x14ac:dyDescent="0.3">
      <c r="K39" s="98"/>
      <c r="L39" s="98"/>
      <c r="M39" s="98"/>
      <c r="O39" s="45"/>
    </row>
    <row r="40" spans="2:27" s="31" customFormat="1" hidden="1" outlineLevel="1" x14ac:dyDescent="0.25">
      <c r="B40" s="17" t="str">
        <f>"SPOI"&amp;0</f>
        <v>SPOI0</v>
      </c>
      <c r="C40" s="16"/>
      <c r="D40" s="16"/>
      <c r="E40" s="16"/>
      <c r="F40" s="16"/>
      <c r="G40" s="16"/>
      <c r="H40" s="16"/>
      <c r="I40" s="16"/>
      <c r="J40" s="16"/>
      <c r="K40" s="93" t="s">
        <v>81</v>
      </c>
      <c r="L40" s="93"/>
      <c r="M40" s="93"/>
      <c r="N40" s="18">
        <v>1</v>
      </c>
      <c r="O40" s="45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</row>
    <row r="41" spans="2:27" s="31" customFormat="1" ht="15.75" hidden="1" outlineLevel="1" thickBot="1" x14ac:dyDescent="0.3">
      <c r="B41" s="19" t="str">
        <f>"SPOI"&amp;"CuentaN1"</f>
        <v>SPOICuentaN1</v>
      </c>
      <c r="C41" s="16"/>
      <c r="D41" s="16"/>
      <c r="E41" s="16"/>
      <c r="F41" s="16"/>
      <c r="G41" s="16"/>
      <c r="H41" s="16"/>
      <c r="I41" s="16"/>
      <c r="J41" s="16"/>
      <c r="K41" s="92" t="s">
        <v>81</v>
      </c>
      <c r="L41" s="92"/>
      <c r="M41" s="92"/>
      <c r="N41" s="20">
        <v>1</v>
      </c>
      <c r="O41" s="45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</row>
    <row r="42" spans="2:27" s="31" customFormat="1" ht="15.75" hidden="1" outlineLevel="1" thickTop="1" x14ac:dyDescent="0.25">
      <c r="B42" s="19" t="str">
        <f>"SPOI"&amp;"CuentaN2"</f>
        <v>SPOICuentaN2</v>
      </c>
      <c r="C42" s="16"/>
      <c r="D42" s="16"/>
      <c r="E42" s="16"/>
      <c r="F42" s="16"/>
      <c r="G42" s="16"/>
      <c r="H42" s="16"/>
      <c r="I42" s="16"/>
      <c r="J42" s="16"/>
      <c r="K42" s="94" t="s">
        <v>81</v>
      </c>
      <c r="L42" s="94"/>
      <c r="M42" s="94"/>
      <c r="N42" s="21">
        <v>1</v>
      </c>
      <c r="O42" s="45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</row>
    <row r="43" spans="2:27" s="31" customFormat="1" hidden="1" outlineLevel="1" x14ac:dyDescent="0.25">
      <c r="B43" s="19"/>
      <c r="C43" s="16"/>
      <c r="D43" s="16"/>
      <c r="E43" s="16"/>
      <c r="F43" s="16"/>
      <c r="G43" s="16"/>
      <c r="H43" s="16"/>
      <c r="I43" s="16"/>
      <c r="J43" s="16"/>
      <c r="K43" s="95"/>
      <c r="L43" s="95"/>
      <c r="M43" s="95"/>
      <c r="N43" s="22"/>
      <c r="O43" s="45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</row>
    <row r="44" spans="2:27" s="31" customFormat="1" ht="15.75" hidden="1" outlineLevel="1" thickBot="1" x14ac:dyDescent="0.3">
      <c r="B44" s="19" t="str">
        <f>"SPOI"&amp;1</f>
        <v>SPOI1</v>
      </c>
      <c r="C44" s="16"/>
      <c r="D44" s="16"/>
      <c r="E44" s="16"/>
      <c r="F44" s="16"/>
      <c r="G44" s="16"/>
      <c r="H44" s="16"/>
      <c r="I44" s="16"/>
      <c r="J44" s="16"/>
      <c r="K44" s="92" t="s">
        <v>81</v>
      </c>
      <c r="L44" s="92"/>
      <c r="M44" s="92"/>
      <c r="N44" s="20">
        <v>1</v>
      </c>
      <c r="O44" s="45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</row>
    <row r="45" spans="2:27" s="31" customFormat="1" ht="15.75" hidden="1" outlineLevel="1" thickTop="1" x14ac:dyDescent="0.25">
      <c r="B45" s="19" t="str">
        <f>"SPOI"&amp;2</f>
        <v>SPOI2</v>
      </c>
      <c r="C45" s="16"/>
      <c r="D45" s="16"/>
      <c r="E45" s="16"/>
      <c r="F45" s="16"/>
      <c r="G45" s="16"/>
      <c r="H45" s="16"/>
      <c r="I45" s="16"/>
      <c r="J45" s="16"/>
      <c r="K45" s="94" t="s">
        <v>81</v>
      </c>
      <c r="L45" s="94"/>
      <c r="M45" s="94"/>
      <c r="N45" s="21">
        <v>1</v>
      </c>
      <c r="O45" s="45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2:27" s="31" customFormat="1" hidden="1" outlineLevel="1" x14ac:dyDescent="0.25">
      <c r="B46" s="19"/>
      <c r="C46" s="16"/>
      <c r="D46" s="16"/>
      <c r="E46" s="16"/>
      <c r="F46" s="16"/>
      <c r="G46" s="16"/>
      <c r="H46" s="16"/>
      <c r="I46" s="16"/>
      <c r="J46" s="16"/>
      <c r="K46" s="95"/>
      <c r="L46" s="95"/>
      <c r="M46" s="95"/>
      <c r="N46" s="23"/>
      <c r="O46" s="45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</row>
    <row r="47" spans="2:27" s="27" customFormat="1" hidden="1" outlineLevel="1" x14ac:dyDescent="0.25">
      <c r="B47" s="25" t="str">
        <f>"SPOI"&amp;"D"&amp;0</f>
        <v>SPOID0</v>
      </c>
      <c r="C47" s="24"/>
      <c r="D47" s="24"/>
      <c r="E47" s="24"/>
      <c r="F47" s="24"/>
      <c r="G47" s="24"/>
      <c r="H47" s="24"/>
      <c r="I47" s="24"/>
      <c r="J47" s="24"/>
      <c r="K47" s="97" t="s">
        <v>81</v>
      </c>
      <c r="L47" s="97"/>
      <c r="M47" s="97"/>
      <c r="N47" s="26">
        <v>1</v>
      </c>
      <c r="O47" s="45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</row>
    <row r="48" spans="2:27" s="27" customFormat="1" hidden="1" outlineLevel="1" x14ac:dyDescent="0.25">
      <c r="B48" s="28" t="str">
        <f>"SPOI"&amp;"D"&amp;1</f>
        <v>SPOID1</v>
      </c>
      <c r="K48" s="96" t="s">
        <v>81</v>
      </c>
      <c r="L48" s="96"/>
      <c r="M48" s="96"/>
      <c r="N48" s="29">
        <v>1</v>
      </c>
      <c r="O48" s="45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</row>
    <row r="49" spans="2:27" s="27" customFormat="1" hidden="1" outlineLevel="1" x14ac:dyDescent="0.25">
      <c r="B49" s="25" t="str">
        <f>"SPOI"&amp;"N"&amp;0</f>
        <v>SPOIN0</v>
      </c>
      <c r="C49" s="24"/>
      <c r="D49" s="24"/>
      <c r="E49" s="24"/>
      <c r="F49" s="24"/>
      <c r="G49" s="24"/>
      <c r="H49" s="24"/>
      <c r="I49" s="24"/>
      <c r="J49" s="24"/>
      <c r="K49" s="97" t="s">
        <v>81</v>
      </c>
      <c r="L49" s="97"/>
      <c r="M49" s="97"/>
      <c r="N49" s="26">
        <v>-1</v>
      </c>
      <c r="O49" s="45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2:27" s="27" customFormat="1" ht="15.75" hidden="1" outlineLevel="1" thickBot="1" x14ac:dyDescent="0.3">
      <c r="B50" s="30" t="str">
        <f>"SPOI"&amp;"N"&amp;1</f>
        <v>SPOIN1</v>
      </c>
      <c r="K50" s="96" t="s">
        <v>81</v>
      </c>
      <c r="L50" s="96"/>
      <c r="M50" s="96"/>
      <c r="N50" s="29">
        <v>-1</v>
      </c>
      <c r="O50" s="45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</row>
    <row r="51" spans="2:27" s="16" customFormat="1" ht="15.75" hidden="1" outlineLevel="1" thickBot="1" x14ac:dyDescent="0.3">
      <c r="K51" s="98"/>
      <c r="L51" s="98"/>
      <c r="M51" s="98"/>
      <c r="O51" s="45"/>
    </row>
    <row r="52" spans="2:27" s="31" customFormat="1" hidden="1" outlineLevel="1" x14ac:dyDescent="0.25">
      <c r="B52" s="17" t="str">
        <f>"TUGS"&amp;0</f>
        <v>TUGS0</v>
      </c>
      <c r="C52" s="16"/>
      <c r="D52" s="16"/>
      <c r="E52" s="16"/>
      <c r="F52" s="16"/>
      <c r="G52" s="16"/>
      <c r="H52" s="16"/>
      <c r="I52" s="16"/>
      <c r="J52" s="16"/>
      <c r="K52" s="93" t="s">
        <v>81</v>
      </c>
      <c r="L52" s="93"/>
      <c r="M52" s="93"/>
      <c r="N52" s="18">
        <v>1</v>
      </c>
      <c r="O52" s="45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</row>
    <row r="53" spans="2:27" s="31" customFormat="1" ht="15.75" hidden="1" outlineLevel="1" thickBot="1" x14ac:dyDescent="0.3">
      <c r="B53" s="19" t="str">
        <f>"TUGS"&amp;"CuentaN1"</f>
        <v>TUGSCuentaN1</v>
      </c>
      <c r="C53" s="16"/>
      <c r="D53" s="16"/>
      <c r="E53" s="16"/>
      <c r="F53" s="16"/>
      <c r="G53" s="16"/>
      <c r="H53" s="16"/>
      <c r="I53" s="16"/>
      <c r="J53" s="16"/>
      <c r="K53" s="92" t="s">
        <v>81</v>
      </c>
      <c r="L53" s="92"/>
      <c r="M53" s="92"/>
      <c r="N53" s="20">
        <v>1</v>
      </c>
      <c r="O53" s="45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</row>
    <row r="54" spans="2:27" s="31" customFormat="1" ht="15.75" hidden="1" outlineLevel="1" thickTop="1" x14ac:dyDescent="0.25">
      <c r="B54" s="19" t="str">
        <f>"TUGS"&amp;"CuentaN2"</f>
        <v>TUGSCuentaN2</v>
      </c>
      <c r="C54" s="16"/>
      <c r="D54" s="16"/>
      <c r="E54" s="16"/>
      <c r="F54" s="16"/>
      <c r="G54" s="16"/>
      <c r="H54" s="16"/>
      <c r="I54" s="16"/>
      <c r="J54" s="16"/>
      <c r="K54" s="94" t="s">
        <v>81</v>
      </c>
      <c r="L54" s="94"/>
      <c r="M54" s="94"/>
      <c r="N54" s="21">
        <v>1</v>
      </c>
      <c r="O54" s="45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</row>
    <row r="55" spans="2:27" s="31" customFormat="1" hidden="1" outlineLevel="1" x14ac:dyDescent="0.25">
      <c r="B55" s="19"/>
      <c r="C55" s="16"/>
      <c r="D55" s="16"/>
      <c r="E55" s="16"/>
      <c r="F55" s="16"/>
      <c r="G55" s="16"/>
      <c r="H55" s="16"/>
      <c r="I55" s="16"/>
      <c r="J55" s="16"/>
      <c r="K55" s="95"/>
      <c r="L55" s="95"/>
      <c r="M55" s="95"/>
      <c r="N55" s="22"/>
      <c r="O55" s="45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</row>
    <row r="56" spans="2:27" s="31" customFormat="1" ht="15.75" hidden="1" outlineLevel="1" thickBot="1" x14ac:dyDescent="0.3">
      <c r="B56" s="19" t="str">
        <f>"TUGS"&amp;1</f>
        <v>TUGS1</v>
      </c>
      <c r="C56" s="16"/>
      <c r="D56" s="16"/>
      <c r="E56" s="16"/>
      <c r="F56" s="16"/>
      <c r="G56" s="16"/>
      <c r="H56" s="16"/>
      <c r="I56" s="16"/>
      <c r="J56" s="16"/>
      <c r="K56" s="92" t="s">
        <v>81</v>
      </c>
      <c r="L56" s="92"/>
      <c r="M56" s="92"/>
      <c r="N56" s="20">
        <v>1</v>
      </c>
      <c r="O56" s="45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</row>
    <row r="57" spans="2:27" s="31" customFormat="1" ht="15.75" hidden="1" outlineLevel="1" thickTop="1" x14ac:dyDescent="0.25">
      <c r="B57" s="19" t="str">
        <f>"TUGS"&amp;2</f>
        <v>TUGS2</v>
      </c>
      <c r="C57" s="16"/>
      <c r="D57" s="16"/>
      <c r="E57" s="16"/>
      <c r="F57" s="16"/>
      <c r="G57" s="16"/>
      <c r="H57" s="16"/>
      <c r="I57" s="16"/>
      <c r="J57" s="16"/>
      <c r="K57" s="94" t="s">
        <v>81</v>
      </c>
      <c r="L57" s="94"/>
      <c r="M57" s="94"/>
      <c r="N57" s="21">
        <v>1</v>
      </c>
      <c r="O57" s="45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</row>
    <row r="58" spans="2:27" s="31" customFormat="1" hidden="1" outlineLevel="1" x14ac:dyDescent="0.25">
      <c r="B58" s="19"/>
      <c r="C58" s="16"/>
      <c r="D58" s="16"/>
      <c r="E58" s="16"/>
      <c r="F58" s="16"/>
      <c r="G58" s="16"/>
      <c r="H58" s="16"/>
      <c r="I58" s="16"/>
      <c r="J58" s="16"/>
      <c r="K58" s="95"/>
      <c r="L58" s="95"/>
      <c r="M58" s="95"/>
      <c r="N58" s="23"/>
      <c r="O58" s="45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</row>
    <row r="59" spans="2:27" s="27" customFormat="1" hidden="1" outlineLevel="1" x14ac:dyDescent="0.25">
      <c r="B59" s="25" t="str">
        <f>"TUGS"&amp;"D"&amp;0</f>
        <v>TUGSD0</v>
      </c>
      <c r="C59" s="24"/>
      <c r="D59" s="24"/>
      <c r="E59" s="24"/>
      <c r="F59" s="24"/>
      <c r="G59" s="24"/>
      <c r="H59" s="24"/>
      <c r="I59" s="24"/>
      <c r="J59" s="24"/>
      <c r="K59" s="97" t="s">
        <v>81</v>
      </c>
      <c r="L59" s="97"/>
      <c r="M59" s="97"/>
      <c r="N59" s="26">
        <v>1</v>
      </c>
      <c r="O59" s="45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spans="2:27" s="27" customFormat="1" hidden="1" outlineLevel="1" x14ac:dyDescent="0.25">
      <c r="B60" s="28" t="str">
        <f>"TUGS"&amp;"D"&amp;1</f>
        <v>TUGSD1</v>
      </c>
      <c r="K60" s="96" t="s">
        <v>81</v>
      </c>
      <c r="L60" s="96"/>
      <c r="M60" s="96"/>
      <c r="N60" s="29">
        <v>1</v>
      </c>
      <c r="O60" s="45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spans="2:27" s="27" customFormat="1" hidden="1" outlineLevel="1" x14ac:dyDescent="0.25">
      <c r="B61" s="25" t="str">
        <f>"TUGS"&amp;"N"&amp;0</f>
        <v>TUGSN0</v>
      </c>
      <c r="C61" s="24"/>
      <c r="D61" s="24"/>
      <c r="E61" s="24"/>
      <c r="F61" s="24"/>
      <c r="G61" s="24"/>
      <c r="H61" s="24"/>
      <c r="I61" s="24"/>
      <c r="J61" s="24"/>
      <c r="K61" s="97" t="s">
        <v>81</v>
      </c>
      <c r="L61" s="97"/>
      <c r="M61" s="97"/>
      <c r="N61" s="26">
        <v>-1</v>
      </c>
      <c r="O61" s="45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spans="2:27" s="27" customFormat="1" ht="15.75" hidden="1" outlineLevel="1" thickBot="1" x14ac:dyDescent="0.3">
      <c r="B62" s="30" t="str">
        <f>"TUGS"&amp;"N"&amp;1</f>
        <v>TUGSN1</v>
      </c>
      <c r="K62" s="96" t="s">
        <v>81</v>
      </c>
      <c r="L62" s="96"/>
      <c r="M62" s="96"/>
      <c r="N62" s="29">
        <v>-1</v>
      </c>
      <c r="O62" s="45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spans="2:27" s="16" customFormat="1" ht="15.75" hidden="1" outlineLevel="1" thickBot="1" x14ac:dyDescent="0.3">
      <c r="K63" s="98"/>
      <c r="L63" s="98"/>
      <c r="M63" s="98"/>
      <c r="O63" s="45"/>
    </row>
    <row r="64" spans="2:27" s="31" customFormat="1" hidden="1" outlineLevel="1" x14ac:dyDescent="0.25">
      <c r="B64" s="17" t="str">
        <f>"CTG II"&amp;0</f>
        <v>CTG II0</v>
      </c>
      <c r="C64" s="16"/>
      <c r="D64" s="16"/>
      <c r="E64" s="16"/>
      <c r="F64" s="16"/>
      <c r="G64" s="16"/>
      <c r="H64" s="16"/>
      <c r="I64" s="16"/>
      <c r="J64" s="16"/>
      <c r="K64" s="93" t="s">
        <v>81</v>
      </c>
      <c r="L64" s="93"/>
      <c r="M64" s="93"/>
      <c r="N64" s="18">
        <v>1</v>
      </c>
      <c r="O64" s="45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</row>
    <row r="65" spans="2:27" s="31" customFormat="1" ht="15.75" hidden="1" outlineLevel="1" thickBot="1" x14ac:dyDescent="0.3">
      <c r="B65" s="19" t="str">
        <f>"CTG II"&amp;"CuentaN1"</f>
        <v>CTG IICuentaN1</v>
      </c>
      <c r="C65" s="16"/>
      <c r="D65" s="16"/>
      <c r="E65" s="16"/>
      <c r="F65" s="16"/>
      <c r="G65" s="16"/>
      <c r="H65" s="16"/>
      <c r="I65" s="16"/>
      <c r="J65" s="16"/>
      <c r="K65" s="92" t="s">
        <v>81</v>
      </c>
      <c r="L65" s="92"/>
      <c r="M65" s="92"/>
      <c r="N65" s="20">
        <v>1</v>
      </c>
      <c r="O65" s="45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</row>
    <row r="66" spans="2:27" s="31" customFormat="1" ht="15.75" hidden="1" outlineLevel="1" thickTop="1" x14ac:dyDescent="0.25">
      <c r="B66" s="19" t="str">
        <f>"CTG II"&amp;"CuentaN2"</f>
        <v>CTG IICuentaN2</v>
      </c>
      <c r="C66" s="16"/>
      <c r="D66" s="16"/>
      <c r="E66" s="16"/>
      <c r="F66" s="16"/>
      <c r="G66" s="16"/>
      <c r="H66" s="16"/>
      <c r="I66" s="16"/>
      <c r="J66" s="16"/>
      <c r="K66" s="94" t="s">
        <v>81</v>
      </c>
      <c r="L66" s="94"/>
      <c r="M66" s="94"/>
      <c r="N66" s="21">
        <v>1</v>
      </c>
      <c r="O66" s="45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</row>
    <row r="67" spans="2:27" s="31" customFormat="1" hidden="1" outlineLevel="1" x14ac:dyDescent="0.25">
      <c r="B67" s="19"/>
      <c r="C67" s="16"/>
      <c r="D67" s="16"/>
      <c r="E67" s="16"/>
      <c r="F67" s="16"/>
      <c r="G67" s="16"/>
      <c r="H67" s="16"/>
      <c r="I67" s="16"/>
      <c r="J67" s="16"/>
      <c r="K67" s="95"/>
      <c r="L67" s="95"/>
      <c r="M67" s="95"/>
      <c r="N67" s="22"/>
      <c r="O67" s="45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</row>
    <row r="68" spans="2:27" s="31" customFormat="1" ht="15.75" hidden="1" outlineLevel="1" thickBot="1" x14ac:dyDescent="0.3">
      <c r="B68" s="19" t="str">
        <f>"CTG II"&amp;1</f>
        <v>CTG II1</v>
      </c>
      <c r="C68" s="16"/>
      <c r="D68" s="16"/>
      <c r="E68" s="16"/>
      <c r="F68" s="16"/>
      <c r="G68" s="16"/>
      <c r="H68" s="16"/>
      <c r="I68" s="16"/>
      <c r="J68" s="16"/>
      <c r="K68" s="92" t="s">
        <v>81</v>
      </c>
      <c r="L68" s="92"/>
      <c r="M68" s="92"/>
      <c r="N68" s="20">
        <v>1</v>
      </c>
      <c r="O68" s="45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</row>
    <row r="69" spans="2:27" s="31" customFormat="1" ht="15.75" hidden="1" outlineLevel="1" thickTop="1" x14ac:dyDescent="0.25">
      <c r="B69" s="19" t="str">
        <f>"CTG II"&amp;2</f>
        <v>CTG II2</v>
      </c>
      <c r="C69" s="16"/>
      <c r="D69" s="16"/>
      <c r="E69" s="16"/>
      <c r="F69" s="16"/>
      <c r="G69" s="16"/>
      <c r="H69" s="16"/>
      <c r="I69" s="16"/>
      <c r="J69" s="16"/>
      <c r="K69" s="94" t="s">
        <v>81</v>
      </c>
      <c r="L69" s="94"/>
      <c r="M69" s="94"/>
      <c r="N69" s="21">
        <v>1</v>
      </c>
      <c r="O69" s="45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</row>
    <row r="70" spans="2:27" s="31" customFormat="1" hidden="1" outlineLevel="1" x14ac:dyDescent="0.25">
      <c r="B70" s="19"/>
      <c r="C70" s="16"/>
      <c r="D70" s="16"/>
      <c r="E70" s="16"/>
      <c r="F70" s="16"/>
      <c r="G70" s="16"/>
      <c r="H70" s="16"/>
      <c r="I70" s="16"/>
      <c r="J70" s="16"/>
      <c r="K70" s="95"/>
      <c r="L70" s="95"/>
      <c r="M70" s="95"/>
      <c r="N70" s="23"/>
      <c r="O70" s="45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</row>
    <row r="71" spans="2:27" s="27" customFormat="1" hidden="1" outlineLevel="1" x14ac:dyDescent="0.25">
      <c r="B71" s="25" t="str">
        <f>"CTG II"&amp;"D"&amp;0</f>
        <v>CTG IID0</v>
      </c>
      <c r="C71" s="24"/>
      <c r="D71" s="24"/>
      <c r="E71" s="24"/>
      <c r="F71" s="24"/>
      <c r="G71" s="24"/>
      <c r="H71" s="24"/>
      <c r="I71" s="24"/>
      <c r="J71" s="24"/>
      <c r="K71" s="97" t="s">
        <v>81</v>
      </c>
      <c r="L71" s="97"/>
      <c r="M71" s="97"/>
      <c r="N71" s="26">
        <v>1</v>
      </c>
      <c r="O71" s="45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2:27" s="27" customFormat="1" hidden="1" outlineLevel="1" x14ac:dyDescent="0.25">
      <c r="B72" s="28" t="str">
        <f>"CTG II"&amp;"D"&amp;1</f>
        <v>CTG IID1</v>
      </c>
      <c r="K72" s="96" t="s">
        <v>81</v>
      </c>
      <c r="L72" s="96"/>
      <c r="M72" s="96"/>
      <c r="N72" s="29">
        <v>1</v>
      </c>
      <c r="O72" s="45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spans="2:27" s="27" customFormat="1" hidden="1" outlineLevel="1" x14ac:dyDescent="0.25">
      <c r="B73" s="25" t="str">
        <f>"CTG II"&amp;"N"&amp;0</f>
        <v>CTG IIN0</v>
      </c>
      <c r="C73" s="24"/>
      <c r="D73" s="24"/>
      <c r="E73" s="24"/>
      <c r="F73" s="24"/>
      <c r="G73" s="24"/>
      <c r="H73" s="24"/>
      <c r="I73" s="24"/>
      <c r="J73" s="24"/>
      <c r="K73" s="97" t="s">
        <v>81</v>
      </c>
      <c r="L73" s="97"/>
      <c r="M73" s="97"/>
      <c r="N73" s="26">
        <v>-1</v>
      </c>
      <c r="O73" s="45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2:27" s="27" customFormat="1" ht="15.75" hidden="1" outlineLevel="1" thickBot="1" x14ac:dyDescent="0.3">
      <c r="B74" s="30" t="str">
        <f>"CTG II"&amp;"N"&amp;1</f>
        <v>CTG IIN1</v>
      </c>
      <c r="K74" s="96" t="s">
        <v>81</v>
      </c>
      <c r="L74" s="96"/>
      <c r="M74" s="96"/>
      <c r="N74" s="29">
        <v>-1</v>
      </c>
      <c r="O74" s="45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spans="2:27" s="16" customFormat="1" ht="15.75" hidden="1" outlineLevel="1" thickBot="1" x14ac:dyDescent="0.3">
      <c r="K75" s="100"/>
      <c r="L75" s="100"/>
      <c r="M75" s="100"/>
      <c r="O75" s="45"/>
    </row>
    <row r="76" spans="2:27" s="31" customFormat="1" hidden="1" outlineLevel="1" x14ac:dyDescent="0.25">
      <c r="B76" s="17" t="str">
        <f>"TFA"&amp;0</f>
        <v>TFA0</v>
      </c>
      <c r="C76" s="16"/>
      <c r="D76" s="16"/>
      <c r="E76" s="16"/>
      <c r="F76" s="16"/>
      <c r="G76" s="16"/>
      <c r="H76" s="16"/>
      <c r="I76" s="16"/>
      <c r="J76" s="16"/>
      <c r="K76" s="93" t="s">
        <v>81</v>
      </c>
      <c r="L76" s="93"/>
      <c r="M76" s="93"/>
      <c r="N76" s="18">
        <v>1</v>
      </c>
      <c r="O76" s="45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</row>
    <row r="77" spans="2:27" s="31" customFormat="1" ht="15.75" hidden="1" outlineLevel="1" thickBot="1" x14ac:dyDescent="0.3">
      <c r="B77" s="19" t="str">
        <f>"TFA"&amp;"CuentaN1"</f>
        <v>TFACuentaN1</v>
      </c>
      <c r="C77" s="16"/>
      <c r="D77" s="16"/>
      <c r="E77" s="16"/>
      <c r="F77" s="16"/>
      <c r="G77" s="16"/>
      <c r="H77" s="16"/>
      <c r="I77" s="16"/>
      <c r="J77" s="16"/>
      <c r="K77" s="92" t="s">
        <v>81</v>
      </c>
      <c r="L77" s="92"/>
      <c r="M77" s="92"/>
      <c r="N77" s="20">
        <v>1</v>
      </c>
      <c r="O77" s="45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</row>
    <row r="78" spans="2:27" s="31" customFormat="1" ht="15.75" hidden="1" outlineLevel="1" thickTop="1" x14ac:dyDescent="0.25">
      <c r="B78" s="19" t="str">
        <f>"TFA"&amp;"CuentaN2"</f>
        <v>TFACuentaN2</v>
      </c>
      <c r="C78" s="16"/>
      <c r="D78" s="16"/>
      <c r="E78" s="16"/>
      <c r="F78" s="16"/>
      <c r="G78" s="16"/>
      <c r="H78" s="16"/>
      <c r="I78" s="16"/>
      <c r="J78" s="16"/>
      <c r="K78" s="94" t="s">
        <v>81</v>
      </c>
      <c r="L78" s="94"/>
      <c r="M78" s="94"/>
      <c r="N78" s="21">
        <v>1</v>
      </c>
      <c r="O78" s="45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</row>
    <row r="79" spans="2:27" s="31" customFormat="1" hidden="1" outlineLevel="1" x14ac:dyDescent="0.25">
      <c r="B79" s="19"/>
      <c r="C79" s="16"/>
      <c r="D79" s="16"/>
      <c r="E79" s="16"/>
      <c r="F79" s="16"/>
      <c r="G79" s="16"/>
      <c r="H79" s="16"/>
      <c r="I79" s="16"/>
      <c r="J79" s="16"/>
      <c r="K79" s="95"/>
      <c r="L79" s="95"/>
      <c r="M79" s="95"/>
      <c r="N79" s="22"/>
      <c r="O79" s="45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</row>
    <row r="80" spans="2:27" s="31" customFormat="1" ht="15.75" hidden="1" outlineLevel="1" thickBot="1" x14ac:dyDescent="0.3">
      <c r="B80" s="19" t="str">
        <f>"TFA"&amp;1</f>
        <v>TFA1</v>
      </c>
      <c r="C80" s="16"/>
      <c r="D80" s="16"/>
      <c r="E80" s="16"/>
      <c r="F80" s="16"/>
      <c r="G80" s="16"/>
      <c r="H80" s="16"/>
      <c r="I80" s="16"/>
      <c r="J80" s="16"/>
      <c r="K80" s="92" t="s">
        <v>81</v>
      </c>
      <c r="L80" s="92"/>
      <c r="M80" s="92"/>
      <c r="N80" s="20">
        <v>1</v>
      </c>
      <c r="O80" s="45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</row>
    <row r="81" spans="2:27" s="31" customFormat="1" ht="15.75" hidden="1" outlineLevel="1" thickTop="1" x14ac:dyDescent="0.25">
      <c r="B81" s="19" t="str">
        <f>"TFA"&amp;2</f>
        <v>TFA2</v>
      </c>
      <c r="C81" s="16"/>
      <c r="D81" s="16"/>
      <c r="E81" s="16"/>
      <c r="F81" s="16"/>
      <c r="G81" s="16"/>
      <c r="H81" s="16"/>
      <c r="I81" s="16"/>
      <c r="J81" s="16"/>
      <c r="K81" s="94" t="s">
        <v>81</v>
      </c>
      <c r="L81" s="94"/>
      <c r="M81" s="94"/>
      <c r="N81" s="21">
        <v>1</v>
      </c>
      <c r="O81" s="45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2:27" s="31" customFormat="1" hidden="1" outlineLevel="1" x14ac:dyDescent="0.25">
      <c r="B82" s="19"/>
      <c r="C82" s="16"/>
      <c r="D82" s="16"/>
      <c r="E82" s="16"/>
      <c r="F82" s="16"/>
      <c r="G82" s="16"/>
      <c r="H82" s="16"/>
      <c r="I82" s="16"/>
      <c r="J82" s="16"/>
      <c r="K82" s="95"/>
      <c r="L82" s="95"/>
      <c r="M82" s="95"/>
      <c r="N82" s="23"/>
      <c r="O82" s="45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</row>
    <row r="83" spans="2:27" s="27" customFormat="1" hidden="1" outlineLevel="1" x14ac:dyDescent="0.25">
      <c r="B83" s="25" t="str">
        <f>"TFA"&amp;"D"&amp;0</f>
        <v>TFAD0</v>
      </c>
      <c r="C83" s="24"/>
      <c r="D83" s="24"/>
      <c r="E83" s="24"/>
      <c r="F83" s="24"/>
      <c r="G83" s="24"/>
      <c r="H83" s="24"/>
      <c r="I83" s="24"/>
      <c r="J83" s="24"/>
      <c r="K83" s="97" t="s">
        <v>81</v>
      </c>
      <c r="L83" s="97"/>
      <c r="M83" s="97"/>
      <c r="N83" s="26">
        <v>1</v>
      </c>
      <c r="O83" s="45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2:27" s="27" customFormat="1" hidden="1" outlineLevel="1" x14ac:dyDescent="0.25">
      <c r="B84" s="28" t="str">
        <f>"TFA"&amp;"D"&amp;1</f>
        <v>TFAD1</v>
      </c>
      <c r="K84" s="96" t="s">
        <v>81</v>
      </c>
      <c r="L84" s="96"/>
      <c r="M84" s="96"/>
      <c r="N84" s="29">
        <v>1</v>
      </c>
      <c r="O84" s="45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spans="2:27" s="27" customFormat="1" hidden="1" outlineLevel="1" x14ac:dyDescent="0.25">
      <c r="B85" s="25" t="str">
        <f>"TFA"&amp;"N"&amp;0</f>
        <v>TFAN0</v>
      </c>
      <c r="C85" s="24"/>
      <c r="D85" s="24"/>
      <c r="E85" s="24"/>
      <c r="F85" s="24"/>
      <c r="G85" s="24"/>
      <c r="H85" s="24"/>
      <c r="I85" s="24"/>
      <c r="J85" s="24"/>
      <c r="K85" s="97" t="s">
        <v>81</v>
      </c>
      <c r="L85" s="97"/>
      <c r="M85" s="97"/>
      <c r="N85" s="26">
        <v>-1</v>
      </c>
      <c r="O85" s="45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spans="2:27" s="27" customFormat="1" ht="15.75" hidden="1" outlineLevel="1" thickBot="1" x14ac:dyDescent="0.3">
      <c r="B86" s="30" t="str">
        <f>"TFA"&amp;"N"&amp;1</f>
        <v>TFAN1</v>
      </c>
      <c r="K86" s="96" t="s">
        <v>81</v>
      </c>
      <c r="L86" s="96"/>
      <c r="M86" s="96"/>
      <c r="N86" s="29">
        <v>-1</v>
      </c>
      <c r="O86" s="45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spans="2:27" s="3" customFormat="1" hidden="1" outlineLevel="1" x14ac:dyDescent="0.25">
      <c r="K87" s="99"/>
      <c r="L87" s="99"/>
      <c r="M87" s="99"/>
    </row>
    <row r="88" spans="2:27" hidden="1" outlineLevel="1" x14ac:dyDescent="0.25">
      <c r="B88" s="11" t="s">
        <v>4</v>
      </c>
    </row>
    <row r="89" spans="2:27" ht="14.25" hidden="1" customHeight="1" outlineLevel="1" x14ac:dyDescent="0.25">
      <c r="B89" s="32" t="s">
        <v>5</v>
      </c>
      <c r="C89" s="33"/>
      <c r="D89" s="33"/>
      <c r="E89" s="33"/>
      <c r="F89" s="33"/>
      <c r="G89" s="34"/>
      <c r="H89" s="34"/>
      <c r="I89" s="34"/>
      <c r="J89" s="34"/>
      <c r="K89" s="35"/>
      <c r="L89" s="35"/>
      <c r="M89" s="35"/>
    </row>
    <row r="90" spans="2:27" ht="14.25" hidden="1" customHeight="1" outlineLevel="1" x14ac:dyDescent="0.25">
      <c r="B90" s="36"/>
      <c r="C90" s="36"/>
      <c r="D90" s="36"/>
      <c r="E90" s="36"/>
      <c r="F90" s="36"/>
      <c r="G90" s="36"/>
      <c r="H90" s="36"/>
      <c r="I90" s="36"/>
      <c r="J90" s="36"/>
      <c r="K90" s="35"/>
      <c r="L90" s="35"/>
      <c r="M90" s="35"/>
    </row>
    <row r="91" spans="2:27" ht="14.25" hidden="1" customHeight="1" outlineLevel="1" x14ac:dyDescent="0.25">
      <c r="B91" s="37"/>
      <c r="C91" s="36" t="s">
        <v>179</v>
      </c>
      <c r="D91" s="36"/>
      <c r="E91" s="36"/>
      <c r="F91" s="36"/>
      <c r="G91" s="36"/>
      <c r="H91" s="36"/>
      <c r="I91" s="36"/>
      <c r="J91" s="36"/>
      <c r="K91" s="35"/>
      <c r="L91" s="35"/>
      <c r="M91" s="35"/>
    </row>
    <row r="92" spans="2:27" ht="14.25" hidden="1" customHeight="1" outlineLevel="1" x14ac:dyDescent="0.25">
      <c r="B92" s="37"/>
      <c r="C92" s="36" t="s">
        <v>180</v>
      </c>
      <c r="D92" s="36"/>
      <c r="E92" s="36"/>
      <c r="F92" s="36"/>
      <c r="G92" s="36"/>
      <c r="H92" s="36"/>
      <c r="I92" s="36"/>
      <c r="J92" s="36"/>
      <c r="K92" s="35"/>
      <c r="L92" s="35"/>
      <c r="M92" s="35"/>
    </row>
    <row r="93" spans="2:27" ht="14.25" hidden="1" customHeight="1" outlineLevel="1" x14ac:dyDescent="0.25">
      <c r="B93" s="38"/>
      <c r="C93" s="36" t="s">
        <v>181</v>
      </c>
      <c r="D93" s="36"/>
      <c r="E93" s="36"/>
      <c r="F93" s="36"/>
      <c r="G93" s="36"/>
      <c r="H93" s="36"/>
      <c r="I93" s="36"/>
      <c r="J93" s="36"/>
      <c r="K93" s="35"/>
      <c r="L93" s="35"/>
      <c r="M93" s="35"/>
    </row>
    <row r="94" spans="2:27" ht="14.25" hidden="1" customHeight="1" outlineLevel="1" x14ac:dyDescent="0.25">
      <c r="B94" s="39"/>
      <c r="C94" s="36" t="s">
        <v>6</v>
      </c>
      <c r="D94" s="36"/>
      <c r="E94" s="36"/>
      <c r="F94" s="36"/>
      <c r="G94" s="36"/>
      <c r="H94" s="36"/>
      <c r="I94" s="36"/>
      <c r="J94" s="36"/>
      <c r="K94" s="35"/>
      <c r="L94" s="35"/>
      <c r="M94" s="35"/>
    </row>
    <row r="95" spans="2:27" ht="14.25" hidden="1" customHeight="1" outlineLevel="1" x14ac:dyDescent="0.25">
      <c r="B95" s="40"/>
      <c r="C95" s="36" t="s">
        <v>7</v>
      </c>
      <c r="D95" s="36"/>
      <c r="E95" s="36"/>
      <c r="F95" s="36"/>
      <c r="G95" s="36"/>
      <c r="H95" s="36"/>
      <c r="I95" s="36"/>
      <c r="J95" s="36"/>
      <c r="K95" s="35"/>
      <c r="L95" s="35"/>
      <c r="M95" s="35"/>
    </row>
    <row r="96" spans="2:27" ht="14.25" hidden="1" customHeight="1" outlineLevel="1" x14ac:dyDescent="0.25">
      <c r="B96" s="41"/>
      <c r="C96" s="36" t="s">
        <v>8</v>
      </c>
      <c r="D96" s="36"/>
      <c r="E96" s="36"/>
      <c r="F96" s="36"/>
      <c r="G96" s="36"/>
      <c r="H96" s="36"/>
      <c r="I96" s="36"/>
      <c r="J96" s="36"/>
      <c r="K96" s="35"/>
      <c r="L96" s="35"/>
      <c r="M96" s="35"/>
    </row>
    <row r="97" spans="2:13" ht="14.25" hidden="1" customHeight="1" outlineLevel="1" x14ac:dyDescent="0.25">
      <c r="B97" s="41"/>
      <c r="C97" s="36" t="s">
        <v>9</v>
      </c>
      <c r="D97" s="36"/>
      <c r="E97" s="36"/>
      <c r="F97" s="36"/>
      <c r="G97" s="36"/>
      <c r="H97" s="36"/>
      <c r="I97" s="36"/>
      <c r="J97" s="36"/>
      <c r="K97" s="35"/>
      <c r="L97" s="35"/>
      <c r="M97" s="35"/>
    </row>
    <row r="98" spans="2:13" ht="14.25" hidden="1" customHeight="1" outlineLevel="1" x14ac:dyDescent="0.25">
      <c r="K98" s="35"/>
      <c r="L98" s="35"/>
      <c r="M98" s="35"/>
    </row>
    <row r="99" spans="2:13" ht="14.25" hidden="1" customHeight="1" outlineLevel="1" x14ac:dyDescent="0.25">
      <c r="B99" s="32" t="s">
        <v>10</v>
      </c>
      <c r="C99" s="33"/>
      <c r="D99" s="33"/>
      <c r="E99" s="33"/>
      <c r="F99" s="33"/>
      <c r="G99" s="34"/>
      <c r="H99" s="34"/>
      <c r="I99" s="34"/>
      <c r="J99" s="34"/>
      <c r="K99" s="35"/>
      <c r="L99" s="35"/>
      <c r="M99" s="35"/>
    </row>
    <row r="100" spans="2:13" s="36" customFormat="1" ht="14.25" hidden="1" customHeight="1" outlineLevel="1" x14ac:dyDescent="0.2">
      <c r="B100" s="37" t="s">
        <v>11</v>
      </c>
      <c r="C100" s="37" t="s">
        <v>12</v>
      </c>
      <c r="D100" s="37"/>
      <c r="E100" s="37"/>
      <c r="F100" s="37"/>
      <c r="G100" s="37"/>
      <c r="H100" s="37"/>
      <c r="I100" s="37"/>
      <c r="J100" s="37"/>
      <c r="K100" s="53"/>
      <c r="L100" s="53"/>
      <c r="M100" s="53"/>
    </row>
    <row r="101" spans="2:13" s="36" customFormat="1" ht="14.25" hidden="1" customHeight="1" outlineLevel="1" x14ac:dyDescent="0.2">
      <c r="B101" s="37" t="s">
        <v>15</v>
      </c>
      <c r="C101" s="37" t="str">
        <f ca="1">_xll.DBRA(ServerName&amp;":}Clients",_xll.TM1USER(ServerName),"}TM1_DefaultDisplayValue")</f>
        <v>seg_sprc/Jose Jose Ramirez Castro</v>
      </c>
      <c r="D101" s="37" t="str">
        <f ca="1">_xll.DBRA(ServerDimClientsTM1Aux,TM1User,AliasDimClientAux2)</f>
        <v>Jose Jose Ramirez Castro</v>
      </c>
      <c r="E101" s="37"/>
      <c r="F101" s="37"/>
      <c r="G101" s="37"/>
      <c r="H101" s="37"/>
      <c r="I101" s="37"/>
      <c r="J101" s="37"/>
      <c r="K101" s="53"/>
      <c r="L101" s="53"/>
      <c r="M101" s="53"/>
    </row>
    <row r="102" spans="2:13" s="36" customFormat="1" ht="14.25" hidden="1" customHeight="1" outlineLevel="1" x14ac:dyDescent="0.2">
      <c r="B102" s="37" t="s">
        <v>13</v>
      </c>
      <c r="C102" s="37" t="s">
        <v>14</v>
      </c>
      <c r="D102" s="37" t="str">
        <f>$C$100&amp;":"&amp;$C102</f>
        <v>PF:Parametros</v>
      </c>
      <c r="E102" s="37"/>
      <c r="F102" s="37"/>
      <c r="G102" s="37"/>
      <c r="H102" s="37"/>
      <c r="I102" s="37"/>
      <c r="J102" s="37"/>
      <c r="K102" s="53"/>
      <c r="L102" s="53"/>
      <c r="M102" s="53"/>
    </row>
    <row r="103" spans="2:13" s="36" customFormat="1" ht="14.25" hidden="1" customHeight="1" outlineLevel="1" x14ac:dyDescent="0.2">
      <c r="B103" s="37" t="s">
        <v>87</v>
      </c>
      <c r="C103" s="37" t="s">
        <v>88</v>
      </c>
      <c r="D103" s="37" t="str">
        <f t="shared" ref="D103:D114" si="0">$C$100&amp;":"&amp;$C103</f>
        <v>PF:P.Parametro.Anual</v>
      </c>
      <c r="E103" s="37"/>
      <c r="F103" s="37"/>
      <c r="G103" s="37"/>
      <c r="H103" s="37"/>
      <c r="I103" s="37"/>
      <c r="J103" s="37"/>
      <c r="K103" s="53"/>
      <c r="L103" s="53"/>
      <c r="M103" s="53"/>
    </row>
    <row r="104" spans="2:13" s="36" customFormat="1" ht="14.25" hidden="1" customHeight="1" outlineLevel="1" x14ac:dyDescent="0.2">
      <c r="B104" s="37" t="s">
        <v>93</v>
      </c>
      <c r="C104" s="37" t="s">
        <v>94</v>
      </c>
      <c r="D104" s="37" t="str">
        <f t="shared" si="0"/>
        <v>PF:OS.Preferencia.Subset</v>
      </c>
      <c r="E104" s="37"/>
      <c r="F104" s="37"/>
      <c r="G104" s="37"/>
      <c r="H104" s="37"/>
      <c r="I104" s="37"/>
      <c r="J104" s="37"/>
      <c r="K104" s="53"/>
      <c r="L104" s="53"/>
      <c r="M104" s="53"/>
    </row>
    <row r="105" spans="2:13" s="36" customFormat="1" ht="14.25" hidden="1" customHeight="1" outlineLevel="1" x14ac:dyDescent="0.2">
      <c r="B105" s="37" t="s">
        <v>95</v>
      </c>
      <c r="C105" s="37" t="s">
        <v>96</v>
      </c>
      <c r="D105" s="37" t="str">
        <f t="shared" si="0"/>
        <v>PF:OS.Preferencia.Usuario</v>
      </c>
      <c r="E105" s="37"/>
      <c r="F105" s="37"/>
      <c r="G105" s="37"/>
      <c r="H105" s="37"/>
      <c r="I105" s="37"/>
      <c r="J105" s="37"/>
      <c r="K105" s="53"/>
      <c r="L105" s="53"/>
      <c r="M105" s="53"/>
    </row>
    <row r="106" spans="2:13" s="36" customFormat="1" ht="14.25" hidden="1" customHeight="1" outlineLevel="1" x14ac:dyDescent="0.2">
      <c r="B106" s="37" t="s">
        <v>107</v>
      </c>
      <c r="C106" s="37" t="s">
        <v>108</v>
      </c>
      <c r="D106" s="37" t="str">
        <f t="shared" si="0"/>
        <v>PF:OS.Preferencia.AplicacionWeb</v>
      </c>
      <c r="E106" s="37"/>
      <c r="F106" s="37"/>
      <c r="G106" s="37"/>
      <c r="H106" s="37"/>
      <c r="I106" s="37"/>
      <c r="J106" s="37"/>
      <c r="K106" s="53"/>
      <c r="L106" s="53"/>
      <c r="M106" s="53"/>
    </row>
    <row r="107" spans="2:13" s="36" customFormat="1" ht="14.25" hidden="1" customHeight="1" outlineLevel="1" x14ac:dyDescent="0.2">
      <c r="B107" s="37" t="s">
        <v>130</v>
      </c>
      <c r="C107" s="37" t="s">
        <v>131</v>
      </c>
      <c r="D107" s="37" t="str">
        <f t="shared" si="0"/>
        <v>PF:OS.Workflow.Aprobador</v>
      </c>
      <c r="E107" s="37"/>
      <c r="F107" s="37"/>
      <c r="G107" s="37"/>
      <c r="H107" s="37"/>
      <c r="I107" s="37"/>
      <c r="J107" s="37"/>
      <c r="K107" s="53"/>
      <c r="L107" s="53"/>
      <c r="M107" s="53"/>
    </row>
    <row r="108" spans="2:13" s="36" customFormat="1" ht="14.25" hidden="1" customHeight="1" outlineLevel="1" x14ac:dyDescent="0.2">
      <c r="B108" s="37" t="s">
        <v>132</v>
      </c>
      <c r="C108" s="37" t="s">
        <v>133</v>
      </c>
      <c r="D108" s="37" t="str">
        <f t="shared" si="0"/>
        <v>PF:OS.Workflow.Aprobacion</v>
      </c>
      <c r="E108" s="37"/>
      <c r="F108" s="37"/>
      <c r="G108" s="37"/>
      <c r="H108" s="37"/>
      <c r="I108" s="37"/>
      <c r="J108" s="37"/>
      <c r="K108" s="53"/>
      <c r="L108" s="53"/>
      <c r="M108" s="53"/>
    </row>
    <row r="109" spans="2:13" s="36" customFormat="1" ht="14.25" hidden="1" customHeight="1" outlineLevel="1" x14ac:dyDescent="0.2">
      <c r="B109" s="37" t="s">
        <v>109</v>
      </c>
      <c r="C109" s="37" t="s">
        <v>110</v>
      </c>
      <c r="D109" s="37" t="str">
        <f t="shared" si="0"/>
        <v>PF:}ElementAttributes_}ApplicationEntries</v>
      </c>
      <c r="E109" s="37"/>
      <c r="F109" s="37"/>
      <c r="G109" s="37"/>
      <c r="H109" s="37"/>
      <c r="I109" s="37"/>
      <c r="J109" s="37"/>
      <c r="K109" s="53"/>
      <c r="L109" s="53"/>
      <c r="M109" s="53"/>
    </row>
    <row r="110" spans="2:13" s="36" customFormat="1" ht="14.25" hidden="1" customHeight="1" outlineLevel="1" x14ac:dyDescent="0.2">
      <c r="B110" s="37" t="s">
        <v>101</v>
      </c>
      <c r="C110" s="37" t="s">
        <v>97</v>
      </c>
      <c r="D110" s="37" t="str">
        <f t="shared" si="0"/>
        <v>PF:OS.Proceso.Mensaje</v>
      </c>
      <c r="E110" s="37"/>
      <c r="F110" s="37"/>
      <c r="G110" s="37"/>
      <c r="H110" s="37"/>
      <c r="I110" s="37"/>
      <c r="J110" s="37"/>
      <c r="K110" s="53"/>
      <c r="L110" s="53"/>
      <c r="M110" s="53"/>
    </row>
    <row r="111" spans="2:13" s="36" customFormat="1" ht="14.25" hidden="1" customHeight="1" outlineLevel="1" x14ac:dyDescent="0.2">
      <c r="B111" s="37" t="s">
        <v>102</v>
      </c>
      <c r="C111" s="37" t="s">
        <v>98</v>
      </c>
      <c r="D111" s="37" t="str">
        <f t="shared" si="0"/>
        <v>PF:OS.TI.Message</v>
      </c>
      <c r="E111" s="37"/>
      <c r="F111" s="37"/>
      <c r="G111" s="37"/>
      <c r="H111" s="37"/>
      <c r="I111" s="37"/>
      <c r="J111" s="37"/>
      <c r="K111" s="53"/>
      <c r="L111" s="53"/>
      <c r="M111" s="53"/>
    </row>
    <row r="112" spans="2:13" s="36" customFormat="1" ht="14.25" hidden="1" customHeight="1" outlineLevel="1" x14ac:dyDescent="0.2">
      <c r="B112" s="37" t="s">
        <v>103</v>
      </c>
      <c r="C112" s="37" t="s">
        <v>99</v>
      </c>
      <c r="D112" s="37" t="str">
        <f t="shared" si="0"/>
        <v>PF:OS.TI.Statistic</v>
      </c>
      <c r="E112" s="37"/>
      <c r="F112" s="37"/>
      <c r="G112" s="37"/>
      <c r="H112" s="37"/>
      <c r="I112" s="37"/>
      <c r="J112" s="37"/>
      <c r="K112" s="53"/>
      <c r="L112" s="53"/>
      <c r="M112" s="53"/>
    </row>
    <row r="113" spans="2:13" s="36" customFormat="1" ht="14.25" hidden="1" customHeight="1" outlineLevel="1" x14ac:dyDescent="0.2">
      <c r="B113" s="37" t="s">
        <v>104</v>
      </c>
      <c r="C113" s="37" t="s">
        <v>100</v>
      </c>
      <c r="D113" s="37" t="str">
        <f t="shared" si="0"/>
        <v>PF:OS.TI.Statistic.Log</v>
      </c>
      <c r="E113" s="37"/>
      <c r="F113" s="37"/>
      <c r="G113" s="37"/>
      <c r="H113" s="37"/>
      <c r="I113" s="37"/>
      <c r="J113" s="37"/>
      <c r="K113" s="53"/>
      <c r="L113" s="53"/>
      <c r="M113" s="53"/>
    </row>
    <row r="114" spans="2:13" s="36" customFormat="1" ht="14.25" hidden="1" customHeight="1" outlineLevel="1" x14ac:dyDescent="0.2">
      <c r="B114" s="37" t="s">
        <v>105</v>
      </c>
      <c r="C114" s="37" t="s">
        <v>155</v>
      </c>
      <c r="D114" s="37" t="str">
        <f t="shared" si="0"/>
        <v>PF:GPC.Proceso.Excepcion</v>
      </c>
      <c r="E114" s="37"/>
      <c r="F114" s="37"/>
      <c r="G114" s="37"/>
      <c r="H114" s="37"/>
      <c r="I114" s="37"/>
      <c r="J114" s="37"/>
      <c r="K114" s="53"/>
      <c r="L114" s="53"/>
      <c r="M114" s="53"/>
    </row>
    <row r="115" spans="2:13" s="36" customFormat="1" ht="14.25" hidden="1" customHeight="1" outlineLevel="1" x14ac:dyDescent="0.2">
      <c r="B115" s="40" t="s">
        <v>16</v>
      </c>
      <c r="C115" s="37"/>
      <c r="D115" s="37"/>
      <c r="E115" s="37"/>
      <c r="F115" s="37"/>
      <c r="G115" s="37"/>
      <c r="H115" s="37"/>
      <c r="I115" s="37"/>
      <c r="J115" s="37"/>
      <c r="K115" s="53"/>
      <c r="L115" s="53"/>
      <c r="M115" s="53"/>
    </row>
    <row r="116" spans="2:13" s="36" customFormat="1" ht="14.25" hidden="1" customHeight="1" outlineLevel="1" x14ac:dyDescent="0.2">
      <c r="B116" s="40" t="s">
        <v>17</v>
      </c>
      <c r="C116" s="37"/>
      <c r="D116" s="37" t="str">
        <f ca="1">_xll.DBR($D$102,$B116,"Texto")</f>
        <v>spccognos1.sprc.com.co</v>
      </c>
      <c r="E116" s="37"/>
      <c r="F116" s="37"/>
      <c r="G116" s="37"/>
      <c r="H116" s="37"/>
      <c r="I116" s="37"/>
      <c r="J116" s="37"/>
      <c r="K116" s="53"/>
      <c r="L116" s="53"/>
      <c r="M116" s="53"/>
    </row>
    <row r="117" spans="2:13" s="36" customFormat="1" ht="14.25" hidden="1" customHeight="1" outlineLevel="1" x14ac:dyDescent="0.2">
      <c r="B117" s="40" t="s">
        <v>124</v>
      </c>
      <c r="C117" s="37"/>
      <c r="D117" s="37" t="str">
        <f ca="1">_xll.DBR($D$102,$B117,"Texto")</f>
        <v>http://spccognos1.sprc.com.co:9510/tm1web/UrlApi.jsp#Action=Open&amp;Type=WebSheet&amp;Workbook=</v>
      </c>
      <c r="E117" s="37"/>
      <c r="F117" s="37"/>
      <c r="G117" s="37"/>
      <c r="H117" s="37"/>
      <c r="I117" s="37"/>
      <c r="J117" s="37"/>
      <c r="K117" s="53"/>
      <c r="L117" s="53"/>
      <c r="M117" s="53"/>
    </row>
    <row r="118" spans="2:13" s="36" customFormat="1" ht="14.25" hidden="1" customHeight="1" outlineLevel="1" x14ac:dyDescent="0.2">
      <c r="B118" s="40" t="s">
        <v>111</v>
      </c>
      <c r="C118" s="37"/>
      <c r="D118" s="37" t="str">
        <f ca="1">_xll.DBR($D$102,$B118,"Texto")</f>
        <v>http://spccognos1.sprc.com.co:9510/tm1web/UrlApi.jsp#AdminHost=spccognos1.sprc.com.co&amp;TM1Server=PF&amp;Action=Open&amp;Type=Websheet&amp;Workbook=</v>
      </c>
      <c r="E118" s="37"/>
      <c r="F118" s="37"/>
      <c r="G118" s="37"/>
      <c r="H118" s="37"/>
      <c r="I118" s="37"/>
      <c r="J118" s="37"/>
      <c r="K118" s="53"/>
      <c r="L118" s="53"/>
      <c r="M118" s="53"/>
    </row>
    <row r="119" spans="2:13" s="36" customFormat="1" ht="14.25" hidden="1" customHeight="1" outlineLevel="1" x14ac:dyDescent="0.2">
      <c r="B119" s="40" t="s">
        <v>112</v>
      </c>
      <c r="C119" s="37"/>
      <c r="D119" s="42" t="str">
        <f ca="1">_xll.DBR($D$102,$B119,"Texto")</f>
        <v>http://spccognos1.sprc.com.co:9510/tm1web/UrlApi.jsp#AdminHost=spccognos1.sprc.com.co&amp;TM1Server=PF&amp;Action=Close&amp;Type=Websheet&amp;Workbook=</v>
      </c>
      <c r="E119" s="37" t="s">
        <v>18</v>
      </c>
      <c r="F119" s="37"/>
      <c r="G119" s="37"/>
      <c r="H119" s="37"/>
      <c r="I119" s="37"/>
      <c r="J119" s="37"/>
      <c r="K119" s="53"/>
      <c r="L119" s="53"/>
      <c r="M119" s="53"/>
    </row>
    <row r="120" spans="2:13" s="36" customFormat="1" ht="14.25" hidden="1" customHeight="1" outlineLevel="1" x14ac:dyDescent="0.2">
      <c r="B120" s="40" t="s">
        <v>19</v>
      </c>
      <c r="C120" s="37"/>
      <c r="D120" s="37" t="str">
        <f ca="1">_xll.DBR($D$102,$B120,"Texto")</f>
        <v>ldap_sprc</v>
      </c>
      <c r="E120" s="37" t="s">
        <v>18</v>
      </c>
      <c r="F120" s="37"/>
      <c r="G120" s="37"/>
      <c r="H120" s="37"/>
      <c r="I120" s="37"/>
      <c r="J120" s="37"/>
      <c r="K120" s="53"/>
      <c r="L120" s="53"/>
      <c r="M120" s="53"/>
    </row>
    <row r="121" spans="2:13" s="36" customFormat="1" ht="14.25" hidden="1" customHeight="1" outlineLevel="1" x14ac:dyDescent="0.2">
      <c r="B121" s="40" t="s">
        <v>20</v>
      </c>
      <c r="C121" s="37"/>
      <c r="D121" s="37" t="str">
        <f ca="1">_xll.DBR($D$102,$B121,"Texto")</f>
        <v>GPCBusinessAnalytics@sprc.com.co</v>
      </c>
      <c r="E121" s="37" t="s">
        <v>18</v>
      </c>
      <c r="F121" s="37"/>
      <c r="G121" s="37"/>
      <c r="H121" s="37"/>
      <c r="I121" s="37"/>
      <c r="J121" s="37"/>
      <c r="K121" s="53"/>
      <c r="L121" s="53"/>
      <c r="M121" s="53"/>
    </row>
    <row r="122" spans="2:13" s="36" customFormat="1" ht="14.25" hidden="1" customHeight="1" outlineLevel="1" x14ac:dyDescent="0.2">
      <c r="B122" s="40" t="s">
        <v>134</v>
      </c>
      <c r="C122" s="37"/>
      <c r="D122" s="37" t="str">
        <f ca="1">_xll.DBR($D$102,$B122,"Texto")</f>
        <v>usrtm1prd</v>
      </c>
      <c r="E122" s="37"/>
      <c r="F122" s="37"/>
      <c r="G122" s="37"/>
      <c r="H122" s="37"/>
      <c r="I122" s="37"/>
      <c r="J122" s="37"/>
      <c r="K122" s="53"/>
      <c r="L122" s="53"/>
      <c r="M122" s="53"/>
    </row>
    <row r="123" spans="2:13" s="36" customFormat="1" ht="14.25" hidden="1" customHeight="1" outlineLevel="1" x14ac:dyDescent="0.2">
      <c r="B123" s="40" t="s">
        <v>21</v>
      </c>
      <c r="C123" s="37"/>
      <c r="D123" s="37" t="s">
        <v>18</v>
      </c>
      <c r="E123" s="37" t="s">
        <v>18</v>
      </c>
      <c r="F123" s="37"/>
      <c r="G123" s="37"/>
      <c r="H123" s="37"/>
      <c r="I123" s="37"/>
      <c r="J123" s="37"/>
      <c r="K123" s="53"/>
      <c r="L123" s="53"/>
      <c r="M123" s="53"/>
    </row>
    <row r="124" spans="2:13" s="36" customFormat="1" ht="14.25" hidden="1" customHeight="1" outlineLevel="1" x14ac:dyDescent="0.2">
      <c r="B124" s="40" t="s">
        <v>22</v>
      </c>
      <c r="C124" s="37"/>
      <c r="D124" s="37" t="str">
        <f ca="1">_xll.DBR($D$102,$B124,"Texto")</f>
        <v>\\Spccognos1.sprc.com.co\PF\Database</v>
      </c>
      <c r="E124" s="37" t="s">
        <v>18</v>
      </c>
      <c r="F124" s="37"/>
      <c r="G124" s="37"/>
      <c r="H124" s="37"/>
      <c r="I124" s="37"/>
      <c r="J124" s="37"/>
      <c r="K124" s="53"/>
      <c r="L124" s="53"/>
      <c r="M124" s="53"/>
    </row>
    <row r="125" spans="2:13" s="36" customFormat="1" ht="14.25" hidden="1" customHeight="1" outlineLevel="1" x14ac:dyDescent="0.2">
      <c r="B125" s="40" t="s">
        <v>23</v>
      </c>
      <c r="C125" s="37"/>
      <c r="D125" s="37" t="str">
        <f ca="1">_xll.DBR($D$102,$B125,"Texto")</f>
        <v>E:\Aplicaciones\TM1\PF\Logging</v>
      </c>
      <c r="E125" s="37" t="s">
        <v>18</v>
      </c>
      <c r="F125" s="37"/>
      <c r="G125" s="37"/>
      <c r="H125" s="37"/>
      <c r="I125" s="37"/>
      <c r="J125" s="37"/>
      <c r="K125" s="53"/>
      <c r="L125" s="53"/>
      <c r="M125" s="53"/>
    </row>
    <row r="126" spans="2:13" s="36" customFormat="1" ht="14.25" hidden="1" customHeight="1" outlineLevel="1" x14ac:dyDescent="0.2">
      <c r="B126" s="40" t="s">
        <v>24</v>
      </c>
      <c r="C126" s="37"/>
      <c r="D126" s="37" t="str">
        <f ca="1">_xll.DBR($D$102,$B126,"Texto")</f>
        <v>\\Spccognos1.sprc.com.co\Logs_TM1\PF\</v>
      </c>
      <c r="E126" s="37" t="s">
        <v>18</v>
      </c>
      <c r="F126" s="37"/>
      <c r="G126" s="37"/>
      <c r="H126" s="37"/>
      <c r="I126" s="37"/>
      <c r="J126" s="37"/>
      <c r="K126" s="53"/>
      <c r="L126" s="53"/>
      <c r="M126" s="53"/>
    </row>
    <row r="127" spans="2:13" s="36" customFormat="1" ht="14.25" hidden="1" customHeight="1" outlineLevel="1" x14ac:dyDescent="0.2">
      <c r="B127" s="40" t="s">
        <v>25</v>
      </c>
      <c r="C127" s="37"/>
      <c r="D127" s="37" t="str">
        <f ca="1">_xll.DBR($D$102,$B127,"Texto")</f>
        <v>G:\Logs\PF\</v>
      </c>
      <c r="E127" s="37" t="s">
        <v>18</v>
      </c>
      <c r="F127" s="37"/>
      <c r="G127" s="37"/>
      <c r="H127" s="37"/>
      <c r="I127" s="37"/>
      <c r="J127" s="37"/>
      <c r="K127" s="53"/>
      <c r="L127" s="53"/>
      <c r="M127" s="53"/>
    </row>
    <row r="128" spans="2:13" s="36" customFormat="1" ht="14.25" hidden="1" customHeight="1" outlineLevel="1" x14ac:dyDescent="0.2">
      <c r="B128" s="40" t="s">
        <v>26</v>
      </c>
      <c r="C128" s="37"/>
      <c r="D128" s="37" t="str">
        <f ca="1">_xll.DBR($D$102,$B128,"Texto")</f>
        <v>E:\Aplicaciones\tm1\PF\Scripts\</v>
      </c>
      <c r="E128" s="37" t="s">
        <v>18</v>
      </c>
      <c r="F128" s="37"/>
      <c r="G128" s="37"/>
      <c r="H128" s="37"/>
      <c r="I128" s="37"/>
      <c r="J128" s="37"/>
      <c r="K128" s="53"/>
      <c r="L128" s="53"/>
      <c r="M128" s="53"/>
    </row>
    <row r="129" spans="2:13" s="36" customFormat="1" ht="14.25" hidden="1" customHeight="1" outlineLevel="1" x14ac:dyDescent="0.2">
      <c r="B129" s="40" t="s">
        <v>27</v>
      </c>
      <c r="C129" s="37"/>
      <c r="D129" s="37" t="str">
        <f ca="1">_xll.DBR($D$102,$B129,"Texto")</f>
        <v>\\spccognos1.sprc.com.co\Repositorio\</v>
      </c>
      <c r="E129" s="37" t="s">
        <v>18</v>
      </c>
      <c r="F129" s="37"/>
      <c r="G129" s="37"/>
      <c r="H129" s="37"/>
      <c r="I129" s="37"/>
      <c r="J129" s="37"/>
      <c r="K129" s="53"/>
      <c r="L129" s="53"/>
      <c r="M129" s="53"/>
    </row>
    <row r="130" spans="2:13" s="36" customFormat="1" ht="14.25" hidden="1" customHeight="1" outlineLevel="1" x14ac:dyDescent="0.2">
      <c r="B130" s="40" t="s">
        <v>28</v>
      </c>
      <c r="C130" s="37"/>
      <c r="D130" s="37" t="str">
        <f ca="1">_xll.DBR($D$102,$B130,"Texto")</f>
        <v>\\spccognos1.sprc.com.co\Repositorio\</v>
      </c>
      <c r="E130" s="37" t="s">
        <v>18</v>
      </c>
      <c r="F130" s="37"/>
      <c r="G130" s="37"/>
      <c r="H130" s="37"/>
      <c r="I130" s="37"/>
      <c r="J130" s="37"/>
      <c r="K130" s="53"/>
      <c r="L130" s="53"/>
      <c r="M130" s="53"/>
    </row>
    <row r="131" spans="2:13" s="36" customFormat="1" ht="14.25" hidden="1" customHeight="1" outlineLevel="1" x14ac:dyDescent="0.2">
      <c r="B131" s="40" t="s">
        <v>29</v>
      </c>
      <c r="C131" s="37"/>
      <c r="D131" s="37" t="str">
        <f ca="1">_xll.DBR($D$102,$B131,"Texto")</f>
        <v>E:\Aplicaciones\TM1\PF\eMail\</v>
      </c>
      <c r="E131" s="37" t="s">
        <v>18</v>
      </c>
      <c r="F131" s="37"/>
      <c r="G131" s="37"/>
      <c r="H131" s="37"/>
      <c r="I131" s="37"/>
      <c r="J131" s="37"/>
      <c r="K131" s="53"/>
      <c r="L131" s="53"/>
      <c r="M131" s="53"/>
    </row>
    <row r="132" spans="2:13" s="36" customFormat="1" ht="14.25" hidden="1" customHeight="1" outlineLevel="1" x14ac:dyDescent="0.2">
      <c r="B132" s="40" t="s">
        <v>30</v>
      </c>
      <c r="C132" s="37"/>
      <c r="D132" s="37"/>
      <c r="E132" s="37" t="s">
        <v>18</v>
      </c>
      <c r="F132" s="37"/>
      <c r="G132" s="37"/>
      <c r="H132" s="37"/>
      <c r="I132" s="37"/>
      <c r="J132" s="37"/>
      <c r="K132" s="53"/>
      <c r="L132" s="53"/>
      <c r="M132" s="53"/>
    </row>
    <row r="133" spans="2:13" s="36" customFormat="1" ht="14.25" hidden="1" customHeight="1" outlineLevel="1" x14ac:dyDescent="0.2">
      <c r="B133" s="40" t="s">
        <v>31</v>
      </c>
      <c r="C133" s="37">
        <f ca="1">_xll.DBR($D$102,$B133,"Valor")</f>
        <v>2019</v>
      </c>
      <c r="D133" s="37" t="str">
        <f ca="1">_xll.DBR($D$102,$B133,"Texto")</f>
        <v>2019</v>
      </c>
      <c r="E133" s="37" t="s">
        <v>18</v>
      </c>
      <c r="F133" s="37"/>
      <c r="G133" s="37"/>
      <c r="H133" s="37"/>
      <c r="I133" s="37"/>
      <c r="J133" s="37"/>
      <c r="K133" s="53"/>
      <c r="L133" s="53"/>
      <c r="M133" s="53"/>
    </row>
    <row r="134" spans="2:13" s="36" customFormat="1" ht="14.25" hidden="1" customHeight="1" outlineLevel="1" x14ac:dyDescent="0.2">
      <c r="B134" s="40" t="s">
        <v>32</v>
      </c>
      <c r="C134" s="37">
        <f ca="1">_xll.DBR($D$102,$B134,"Valor")</f>
        <v>11</v>
      </c>
      <c r="D134" s="37" t="str">
        <f ca="1">_xll.DBR($D$102,$B134,"Texto")</f>
        <v>2019.11</v>
      </c>
      <c r="E134" s="37"/>
      <c r="F134" s="37"/>
      <c r="G134" s="37"/>
      <c r="H134" s="37"/>
      <c r="I134" s="37"/>
      <c r="J134" s="37"/>
      <c r="K134" s="53"/>
      <c r="L134" s="53"/>
      <c r="M134" s="53"/>
    </row>
    <row r="135" spans="2:13" s="36" customFormat="1" ht="14.25" hidden="1" customHeight="1" outlineLevel="1" x14ac:dyDescent="0.2">
      <c r="B135" s="40" t="s">
        <v>33</v>
      </c>
      <c r="C135" s="37">
        <f ca="1">_xll.DBR($D$102,$B135,"Valor")</f>
        <v>11</v>
      </c>
      <c r="D135" s="37" t="str">
        <f ca="1">_xll.DBR($D$102,$B135,"Texto")</f>
        <v>2019.11</v>
      </c>
      <c r="E135" s="37" t="s">
        <v>18</v>
      </c>
      <c r="F135" s="37"/>
      <c r="G135" s="37"/>
      <c r="H135" s="37"/>
      <c r="I135" s="37"/>
      <c r="J135" s="37"/>
      <c r="K135" s="53"/>
      <c r="L135" s="53"/>
      <c r="M135" s="53"/>
    </row>
    <row r="136" spans="2:13" s="36" customFormat="1" ht="14.25" hidden="1" customHeight="1" outlineLevel="1" x14ac:dyDescent="0.2">
      <c r="B136" s="40" t="s">
        <v>34</v>
      </c>
      <c r="C136" s="37">
        <f ca="1">_xll.DBR($D$102,$B136,"Valor")</f>
        <v>30</v>
      </c>
      <c r="D136" s="37"/>
      <c r="E136" s="37"/>
      <c r="F136" s="37"/>
      <c r="G136" s="37"/>
      <c r="H136" s="37"/>
      <c r="I136" s="37"/>
      <c r="J136" s="37"/>
      <c r="K136" s="53"/>
      <c r="L136" s="53"/>
      <c r="M136" s="53"/>
    </row>
    <row r="137" spans="2:13" s="36" customFormat="1" ht="14.25" hidden="1" customHeight="1" outlineLevel="1" x14ac:dyDescent="0.2">
      <c r="B137" s="40" t="s">
        <v>35</v>
      </c>
      <c r="C137" s="37">
        <f ca="1">_xll.DBR($D$102,$B137,"Valor")</f>
        <v>2019</v>
      </c>
      <c r="D137" s="37" t="str">
        <f ca="1">_xll.DBR($D$102,$B137,"Texto")</f>
        <v>2019</v>
      </c>
      <c r="E137" s="37" t="s">
        <v>18</v>
      </c>
      <c r="F137" s="37"/>
      <c r="G137" s="37"/>
      <c r="H137" s="37"/>
      <c r="I137" s="37"/>
      <c r="J137" s="37"/>
      <c r="K137" s="53"/>
      <c r="L137" s="53"/>
      <c r="M137" s="53"/>
    </row>
    <row r="138" spans="2:13" s="36" customFormat="1" ht="14.25" hidden="1" customHeight="1" outlineLevel="1" x14ac:dyDescent="0.2">
      <c r="B138" s="40" t="s">
        <v>36</v>
      </c>
      <c r="C138" s="37">
        <f ca="1">_xll.DBR($D$102,$B138,"Valor")</f>
        <v>2018</v>
      </c>
      <c r="D138" s="37" t="str">
        <f ca="1">_xll.DBR($D$102,$B138,"Texto")</f>
        <v>2018</v>
      </c>
      <c r="E138" s="37" t="s">
        <v>18</v>
      </c>
      <c r="F138" s="37"/>
      <c r="G138" s="37"/>
      <c r="H138" s="37"/>
      <c r="I138" s="37"/>
      <c r="J138" s="37"/>
      <c r="K138" s="53"/>
      <c r="L138" s="53"/>
      <c r="M138" s="53"/>
    </row>
    <row r="139" spans="2:13" s="36" customFormat="1" ht="14.25" hidden="1" customHeight="1" outlineLevel="1" x14ac:dyDescent="0.2">
      <c r="B139" s="40" t="s">
        <v>37</v>
      </c>
      <c r="C139" s="37">
        <f ca="1">_xll.DBR($D$102,$B139,"Valor")</f>
        <v>2020</v>
      </c>
      <c r="D139" s="37" t="str">
        <f ca="1">_xll.DBR($D$102,$B139,"Texto")</f>
        <v>2020</v>
      </c>
      <c r="E139" s="37" t="s">
        <v>18</v>
      </c>
      <c r="F139" s="37"/>
      <c r="G139" s="37"/>
      <c r="H139" s="37"/>
      <c r="I139" s="37"/>
      <c r="J139" s="37"/>
      <c r="K139" s="53"/>
      <c r="L139" s="53"/>
      <c r="M139" s="53"/>
    </row>
    <row r="140" spans="2:13" s="36" customFormat="1" ht="14.25" hidden="1" customHeight="1" outlineLevel="1" x14ac:dyDescent="0.2">
      <c r="B140" s="40" t="s">
        <v>38</v>
      </c>
      <c r="C140" s="37">
        <f ca="1">_xll.DBR($D$102,$B140,"Valor")</f>
        <v>2021</v>
      </c>
      <c r="D140" s="37" t="str">
        <f ca="1">_xll.DBR($D$102,$B140,"Texto")</f>
        <v>2021</v>
      </c>
      <c r="E140" s="37" t="s">
        <v>18</v>
      </c>
      <c r="F140" s="37"/>
      <c r="G140" s="37"/>
      <c r="H140" s="37"/>
      <c r="I140" s="37"/>
      <c r="J140" s="37"/>
      <c r="K140" s="53"/>
      <c r="L140" s="53"/>
      <c r="M140" s="53"/>
    </row>
    <row r="141" spans="2:13" s="36" customFormat="1" ht="14.25" hidden="1" customHeight="1" outlineLevel="1" x14ac:dyDescent="0.2">
      <c r="B141" s="40" t="s">
        <v>39</v>
      </c>
      <c r="C141" s="37">
        <f ca="1">_xll.DBR($D$102,$B141,"Valor")</f>
        <v>2022</v>
      </c>
      <c r="D141" s="37" t="str">
        <f ca="1">_xll.DBR($D$102,$B141,"Texto")</f>
        <v>2022</v>
      </c>
      <c r="E141" s="37" t="s">
        <v>18</v>
      </c>
      <c r="F141" s="37"/>
      <c r="G141" s="37"/>
      <c r="H141" s="37"/>
      <c r="I141" s="37"/>
      <c r="J141" s="37"/>
      <c r="K141" s="53"/>
      <c r="L141" s="53"/>
      <c r="M141" s="53"/>
    </row>
    <row r="142" spans="2:13" s="36" customFormat="1" ht="14.25" hidden="1" customHeight="1" outlineLevel="1" x14ac:dyDescent="0.2">
      <c r="B142" s="40" t="s">
        <v>40</v>
      </c>
      <c r="C142" s="37">
        <f ca="1">_xll.DBR($D$102,$B142,"Valor")</f>
        <v>12</v>
      </c>
      <c r="D142" s="37" t="str">
        <f ca="1">_xll.DBR($D$102,$B142,"Texto")</f>
        <v>2019.12</v>
      </c>
      <c r="E142" s="37" t="s">
        <v>18</v>
      </c>
      <c r="F142" s="37"/>
      <c r="G142" s="37"/>
      <c r="H142" s="37"/>
      <c r="I142" s="37"/>
      <c r="J142" s="37"/>
      <c r="K142" s="53"/>
      <c r="L142" s="53"/>
      <c r="M142" s="53"/>
    </row>
    <row r="143" spans="2:13" s="36" customFormat="1" ht="14.25" hidden="1" customHeight="1" outlineLevel="1" x14ac:dyDescent="0.2">
      <c r="B143" s="40" t="s">
        <v>41</v>
      </c>
      <c r="C143" s="37">
        <f ca="1">_xll.DBR($D$102,$B143,"Valor")</f>
        <v>12</v>
      </c>
      <c r="D143" s="37" t="str">
        <f ca="1">_xll.DBR($D$102,$B143,"Texto")</f>
        <v>2022.12</v>
      </c>
      <c r="E143" s="37" t="s">
        <v>18</v>
      </c>
      <c r="F143" s="37"/>
      <c r="G143" s="37"/>
      <c r="H143" s="37"/>
      <c r="I143" s="37"/>
      <c r="J143" s="37"/>
      <c r="K143" s="53"/>
      <c r="L143" s="53"/>
      <c r="M143" s="53"/>
    </row>
    <row r="144" spans="2:13" s="36" customFormat="1" ht="14.25" hidden="1" customHeight="1" outlineLevel="1" x14ac:dyDescent="0.2">
      <c r="B144" s="40" t="s">
        <v>42</v>
      </c>
      <c r="C144" s="37"/>
      <c r="D144" s="37"/>
      <c r="E144" s="37"/>
      <c r="F144" s="37"/>
      <c r="G144" s="37"/>
      <c r="H144" s="37"/>
      <c r="I144" s="37"/>
      <c r="J144" s="37"/>
      <c r="K144" s="53"/>
      <c r="L144" s="53"/>
      <c r="M144" s="53"/>
    </row>
    <row r="145" spans="2:13" s="36" customFormat="1" ht="14.25" hidden="1" customHeight="1" outlineLevel="1" x14ac:dyDescent="0.2">
      <c r="B145" s="40" t="s">
        <v>43</v>
      </c>
      <c r="C145" s="37"/>
      <c r="D145" s="37" t="str">
        <f ca="1">_xll.DBR($D$102,$B145,"Texto")</f>
        <v>Presupuesto Trabajo</v>
      </c>
      <c r="E145" s="37"/>
      <c r="F145" s="37"/>
      <c r="G145" s="37"/>
      <c r="H145" s="37"/>
      <c r="I145" s="37"/>
      <c r="J145" s="37"/>
      <c r="K145" s="53"/>
      <c r="L145" s="53"/>
      <c r="M145" s="53"/>
    </row>
    <row r="146" spans="2:13" s="36" customFormat="1" ht="14.25" hidden="1" customHeight="1" outlineLevel="1" x14ac:dyDescent="0.2">
      <c r="B146" s="40" t="s">
        <v>44</v>
      </c>
      <c r="C146" s="37"/>
      <c r="D146" s="37" t="str">
        <f ca="1">_xll.DBR($D$102,$B146,"Texto")</f>
        <v>Presupuesto Oficial</v>
      </c>
      <c r="E146" s="37"/>
      <c r="F146" s="37"/>
      <c r="G146" s="37"/>
      <c r="H146" s="37"/>
      <c r="I146" s="37"/>
      <c r="J146" s="37"/>
      <c r="K146" s="53"/>
      <c r="L146" s="53"/>
      <c r="M146" s="53"/>
    </row>
    <row r="147" spans="2:13" s="36" customFormat="1" ht="14.25" hidden="1" customHeight="1" outlineLevel="1" x14ac:dyDescent="0.2">
      <c r="B147" s="40" t="s">
        <v>45</v>
      </c>
      <c r="C147" s="37"/>
      <c r="D147" s="37" t="str">
        <f ca="1">_xll.DBR($D$102,$B147,"Texto")</f>
        <v>Recalculo</v>
      </c>
      <c r="E147" s="37"/>
      <c r="F147" s="37"/>
      <c r="G147" s="37"/>
      <c r="H147" s="37"/>
      <c r="I147" s="37"/>
      <c r="J147" s="37"/>
      <c r="K147" s="53"/>
      <c r="L147" s="53"/>
      <c r="M147" s="53"/>
    </row>
    <row r="148" spans="2:13" s="36" customFormat="1" ht="14.25" hidden="1" customHeight="1" outlineLevel="1" x14ac:dyDescent="0.2">
      <c r="B148" s="40" t="s">
        <v>46</v>
      </c>
      <c r="C148" s="37"/>
      <c r="D148" s="37" t="str">
        <f ca="1">_xll.DBR($D$102,$B148,"Texto")</f>
        <v>Recalculo (PA)</v>
      </c>
      <c r="E148" s="37"/>
      <c r="F148" s="37"/>
      <c r="G148" s="37"/>
      <c r="H148" s="37"/>
      <c r="I148" s="37"/>
      <c r="J148" s="37"/>
      <c r="K148" s="53"/>
      <c r="L148" s="53"/>
      <c r="M148" s="53"/>
    </row>
    <row r="149" spans="2:13" s="36" customFormat="1" ht="14.25" hidden="1" customHeight="1" outlineLevel="1" x14ac:dyDescent="0.2">
      <c r="B149" s="40" t="s">
        <v>47</v>
      </c>
      <c r="C149" s="37"/>
      <c r="D149" s="37" t="str">
        <f ca="1">_xll.DBR($D$102,$B149,"Texto")</f>
        <v>Proyectado</v>
      </c>
      <c r="E149" s="37"/>
      <c r="F149" s="37"/>
      <c r="G149" s="37"/>
      <c r="H149" s="37"/>
      <c r="I149" s="37"/>
      <c r="J149" s="37"/>
      <c r="K149" s="53"/>
      <c r="L149" s="53"/>
      <c r="M149" s="53"/>
    </row>
    <row r="150" spans="2:13" s="36" customFormat="1" ht="14.25" hidden="1" customHeight="1" outlineLevel="1" x14ac:dyDescent="0.2">
      <c r="B150" s="40" t="s">
        <v>48</v>
      </c>
      <c r="C150" s="37"/>
      <c r="D150" s="37" t="str">
        <f ca="1">_xll.DBR($D$102,$B150,"Texto")</f>
        <v>Proyectado Oficial</v>
      </c>
      <c r="E150" s="37"/>
      <c r="F150" s="37"/>
      <c r="G150" s="37"/>
      <c r="H150" s="37"/>
      <c r="I150" s="37"/>
      <c r="J150" s="37"/>
      <c r="K150" s="53"/>
      <c r="L150" s="53"/>
      <c r="M150" s="53"/>
    </row>
    <row r="151" spans="2:13" s="36" customFormat="1" ht="14.25" hidden="1" customHeight="1" outlineLevel="1" x14ac:dyDescent="0.2">
      <c r="B151" s="40" t="s">
        <v>49</v>
      </c>
      <c r="C151" s="37"/>
      <c r="D151" s="37" t="str">
        <f ca="1">_xll.DBR($D$102,$B151,"Texto")</f>
        <v>Real</v>
      </c>
      <c r="E151" s="37"/>
      <c r="F151" s="37"/>
      <c r="G151" s="37"/>
      <c r="H151" s="37"/>
      <c r="I151" s="37"/>
      <c r="J151" s="37"/>
      <c r="K151" s="53"/>
      <c r="L151" s="53"/>
      <c r="M151" s="53"/>
    </row>
    <row r="152" spans="2:13" s="36" customFormat="1" ht="14.25" hidden="1" customHeight="1" outlineLevel="1" x14ac:dyDescent="0.2">
      <c r="B152" s="40" t="s">
        <v>50</v>
      </c>
      <c r="C152" s="37"/>
      <c r="D152" s="37" t="str">
        <f ca="1">_xll.DBR($D$102,$B152,"Texto")</f>
        <v>Operativo</v>
      </c>
      <c r="E152" s="37"/>
      <c r="F152" s="37"/>
      <c r="G152" s="37"/>
      <c r="H152" s="37"/>
      <c r="I152" s="37"/>
      <c r="J152" s="37"/>
      <c r="K152" s="53"/>
      <c r="L152" s="53"/>
      <c r="M152" s="53"/>
    </row>
    <row r="153" spans="2:13" s="36" customFormat="1" ht="14.25" hidden="1" customHeight="1" outlineLevel="1" x14ac:dyDescent="0.2">
      <c r="B153" s="40" t="s">
        <v>51</v>
      </c>
      <c r="C153" s="37"/>
      <c r="D153" s="37" t="str">
        <f ca="1">_xll.DBR($D$102,$B153,"Texto")</f>
        <v>Simulacion</v>
      </c>
      <c r="E153" s="37"/>
      <c r="F153" s="37"/>
      <c r="G153" s="37"/>
      <c r="H153" s="37"/>
      <c r="I153" s="37"/>
      <c r="J153" s="37"/>
      <c r="K153" s="53"/>
      <c r="L153" s="53"/>
      <c r="M153" s="53"/>
    </row>
    <row r="154" spans="2:13" s="36" customFormat="1" hidden="1" outlineLevel="1" x14ac:dyDescent="0.25">
      <c r="B154" s="32" t="s">
        <v>75</v>
      </c>
      <c r="C154" s="54"/>
      <c r="D154" s="54"/>
      <c r="E154" s="54"/>
      <c r="F154" s="54"/>
      <c r="G154" s="54"/>
      <c r="H154" s="54"/>
      <c r="I154" s="54"/>
      <c r="J154" s="54"/>
    </row>
    <row r="155" spans="2:13" s="36" customFormat="1" ht="12" hidden="1" outlineLevel="1" x14ac:dyDescent="0.2">
      <c r="B155" s="37" t="s">
        <v>76</v>
      </c>
      <c r="C155" s="41" t="s">
        <v>244</v>
      </c>
      <c r="D155" s="41"/>
      <c r="E155" s="41"/>
      <c r="F155" s="41"/>
      <c r="G155" s="41"/>
      <c r="H155" s="41"/>
      <c r="I155" s="41"/>
      <c r="J155" s="41"/>
    </row>
    <row r="156" spans="2:13" s="36" customFormat="1" ht="12" hidden="1" outlineLevel="1" x14ac:dyDescent="0.2">
      <c r="B156" s="37" t="s">
        <v>77</v>
      </c>
      <c r="C156" s="41" t="str">
        <f ca="1">_xll.DBRA(ServerDimApplicationEntries,elmURLAPIReporteActual,AttrDimApplicationEntries)</f>
        <v>Liquidacion Contribucion Ley 1101-2006</v>
      </c>
      <c r="D156" s="41"/>
      <c r="E156" s="41"/>
      <c r="F156" s="41"/>
      <c r="G156" s="41"/>
      <c r="H156" s="41"/>
      <c r="I156" s="41"/>
      <c r="J156" s="41"/>
    </row>
    <row r="157" spans="2:13" s="36" customFormat="1" ht="14.25" hidden="1" customHeight="1" outlineLevel="1" x14ac:dyDescent="0.25">
      <c r="B157" s="32" t="s">
        <v>182</v>
      </c>
      <c r="C157" s="54"/>
      <c r="D157" s="54"/>
      <c r="E157" s="54"/>
      <c r="F157" s="54"/>
      <c r="G157" s="54"/>
      <c r="H157" s="54"/>
      <c r="I157" s="54"/>
      <c r="J157" s="54"/>
      <c r="K157" s="53"/>
      <c r="L157" s="53"/>
      <c r="M157" s="53"/>
    </row>
    <row r="158" spans="2:13" s="36" customFormat="1" ht="12" hidden="1" outlineLevel="1" x14ac:dyDescent="0.2">
      <c r="B158" s="37" t="s">
        <v>52</v>
      </c>
      <c r="C158" s="41" t="s">
        <v>213</v>
      </c>
      <c r="D158" s="58" t="str">
        <f>ServerName&amp;":"&amp;$C158</f>
        <v>PF:R.Estado.Financiero.Contable</v>
      </c>
      <c r="E158" s="58"/>
      <c r="F158" s="58"/>
      <c r="G158" s="58"/>
      <c r="H158" s="58"/>
      <c r="I158" s="58"/>
      <c r="J158" s="58"/>
    </row>
    <row r="159" spans="2:13" s="36" customFormat="1" ht="12" hidden="1" outlineLevel="1" x14ac:dyDescent="0.2">
      <c r="B159" s="37" t="s">
        <v>188</v>
      </c>
      <c r="C159" s="41"/>
      <c r="D159" s="58"/>
      <c r="E159" s="58"/>
      <c r="F159" s="58"/>
      <c r="G159" s="58"/>
      <c r="H159" s="58"/>
      <c r="I159" s="58"/>
      <c r="J159" s="58"/>
    </row>
    <row r="160" spans="2:13" s="36" customFormat="1" ht="12" hidden="1" outlineLevel="1" x14ac:dyDescent="0.2">
      <c r="B160" s="37" t="s">
        <v>183</v>
      </c>
      <c r="C160" s="41"/>
      <c r="D160" s="58"/>
      <c r="E160" s="58"/>
      <c r="F160" s="58"/>
      <c r="G160" s="58"/>
      <c r="H160" s="58"/>
      <c r="I160" s="58"/>
      <c r="J160" s="58"/>
    </row>
    <row r="161" spans="2:13" s="36" customFormat="1" ht="12" hidden="1" outlineLevel="1" x14ac:dyDescent="0.2">
      <c r="B161" s="37" t="s">
        <v>184</v>
      </c>
      <c r="C161" s="41"/>
      <c r="D161" s="58"/>
      <c r="E161" s="58"/>
      <c r="F161" s="58"/>
      <c r="G161" s="58"/>
      <c r="H161" s="58"/>
      <c r="I161" s="58"/>
      <c r="J161" s="58"/>
    </row>
    <row r="162" spans="2:13" s="36" customFormat="1" ht="12" hidden="1" outlineLevel="1" x14ac:dyDescent="0.2">
      <c r="B162" s="37" t="s">
        <v>185</v>
      </c>
      <c r="C162" s="41"/>
      <c r="D162" s="58"/>
      <c r="E162" s="58"/>
      <c r="F162" s="58"/>
      <c r="G162" s="58"/>
      <c r="H162" s="58"/>
      <c r="I162" s="58"/>
      <c r="J162" s="58"/>
    </row>
    <row r="163" spans="2:13" s="36" customFormat="1" ht="12" hidden="1" outlineLevel="1" x14ac:dyDescent="0.2">
      <c r="B163" s="37" t="s">
        <v>186</v>
      </c>
      <c r="C163" s="41"/>
      <c r="D163" s="58"/>
      <c r="E163" s="58"/>
      <c r="F163" s="58"/>
      <c r="G163" s="58"/>
      <c r="H163" s="58"/>
      <c r="I163" s="58"/>
      <c r="J163" s="58"/>
    </row>
    <row r="164" spans="2:13" s="36" customFormat="1" ht="12" hidden="1" outlineLevel="1" x14ac:dyDescent="0.2">
      <c r="B164" s="37" t="s">
        <v>187</v>
      </c>
      <c r="C164" s="41"/>
      <c r="D164" s="58"/>
      <c r="E164" s="58"/>
      <c r="F164" s="58"/>
      <c r="G164" s="58"/>
      <c r="H164" s="58"/>
      <c r="I164" s="58"/>
      <c r="J164" s="58"/>
    </row>
    <row r="165" spans="2:13" s="36" customFormat="1" ht="12" hidden="1" outlineLevel="1" x14ac:dyDescent="0.2">
      <c r="B165" s="37"/>
      <c r="C165" s="41"/>
      <c r="D165" s="58"/>
      <c r="E165" s="58"/>
      <c r="F165" s="58"/>
      <c r="G165" s="58"/>
      <c r="H165" s="58"/>
      <c r="I165" s="58"/>
      <c r="J165" s="58"/>
    </row>
    <row r="166" spans="2:13" s="36" customFormat="1" ht="14.25" hidden="1" customHeight="1" outlineLevel="1" x14ac:dyDescent="0.25">
      <c r="B166" s="32" t="s">
        <v>190</v>
      </c>
      <c r="C166" s="54"/>
      <c r="D166" s="54"/>
      <c r="E166" s="54"/>
      <c r="F166" s="54"/>
      <c r="G166" s="54"/>
      <c r="H166" s="54"/>
      <c r="I166" s="54"/>
      <c r="J166" s="54"/>
      <c r="K166" s="53"/>
      <c r="L166" s="53"/>
      <c r="M166" s="53"/>
    </row>
    <row r="167" spans="2:13" s="36" customFormat="1" ht="14.25" hidden="1" customHeight="1" outlineLevel="1" x14ac:dyDescent="0.2">
      <c r="B167" s="37" t="s">
        <v>53</v>
      </c>
      <c r="C167" s="41" t="s">
        <v>54</v>
      </c>
      <c r="D167" s="37" t="str">
        <f t="shared" ref="D167:D188" si="1">ServerName&amp;":"&amp;$C167</f>
        <v>PF:Periodo</v>
      </c>
      <c r="E167" s="37"/>
      <c r="F167" s="37"/>
      <c r="G167" s="37"/>
      <c r="H167" s="37"/>
      <c r="I167" s="37"/>
      <c r="J167" s="37"/>
      <c r="K167" s="53"/>
      <c r="L167" s="53"/>
      <c r="M167" s="53"/>
    </row>
    <row r="168" spans="2:13" s="36" customFormat="1" ht="14.25" hidden="1" customHeight="1" outlineLevel="1" x14ac:dyDescent="0.2">
      <c r="B168" s="37" t="s">
        <v>55</v>
      </c>
      <c r="C168" s="41" t="s">
        <v>214</v>
      </c>
      <c r="D168" s="37" t="str">
        <f t="shared" si="1"/>
        <v>PF:Medida.Estado.Financiero.Contable</v>
      </c>
      <c r="E168" s="37"/>
      <c r="F168" s="37"/>
      <c r="G168" s="37"/>
      <c r="H168" s="37"/>
      <c r="I168" s="37"/>
      <c r="J168" s="37"/>
      <c r="K168" s="53"/>
      <c r="L168" s="53"/>
      <c r="M168" s="53"/>
    </row>
    <row r="169" spans="2:13" s="36" customFormat="1" ht="14.25" hidden="1" customHeight="1" outlineLevel="1" x14ac:dyDescent="0.2">
      <c r="B169" s="37" t="s">
        <v>56</v>
      </c>
      <c r="C169" s="37" t="s">
        <v>2</v>
      </c>
      <c r="D169" s="37" t="str">
        <f t="shared" si="1"/>
        <v>PF:R_Version</v>
      </c>
      <c r="E169" s="37"/>
      <c r="F169" s="37"/>
      <c r="G169" s="37"/>
      <c r="H169" s="37"/>
      <c r="I169" s="37"/>
      <c r="J169" s="37"/>
      <c r="K169" s="53"/>
      <c r="L169" s="53"/>
      <c r="M169" s="53"/>
    </row>
    <row r="170" spans="2:13" s="36" customFormat="1" ht="14.25" hidden="1" customHeight="1" outlineLevel="1" x14ac:dyDescent="0.2">
      <c r="B170" s="37" t="s">
        <v>57</v>
      </c>
      <c r="C170" s="41" t="s">
        <v>0</v>
      </c>
      <c r="D170" s="37" t="str">
        <f t="shared" si="1"/>
        <v>PF:GPC.Empresa</v>
      </c>
      <c r="E170" s="37"/>
      <c r="F170" s="37"/>
      <c r="G170" s="37"/>
      <c r="H170" s="37"/>
      <c r="I170" s="37"/>
      <c r="J170" s="37"/>
      <c r="K170" s="53"/>
      <c r="L170" s="53"/>
      <c r="M170" s="53"/>
    </row>
    <row r="171" spans="2:13" s="36" customFormat="1" ht="14.25" hidden="1" customHeight="1" outlineLevel="1" x14ac:dyDescent="0.2">
      <c r="B171" s="37" t="s">
        <v>58</v>
      </c>
      <c r="C171" s="37" t="s">
        <v>1</v>
      </c>
      <c r="D171" s="37" t="str">
        <f t="shared" si="1"/>
        <v>PF:Moneda</v>
      </c>
      <c r="E171" s="37"/>
      <c r="F171" s="37"/>
      <c r="G171" s="37"/>
      <c r="H171" s="37"/>
      <c r="I171" s="37"/>
      <c r="J171" s="37"/>
      <c r="K171" s="53"/>
      <c r="L171" s="53"/>
      <c r="M171" s="53"/>
    </row>
    <row r="172" spans="2:13" s="36" customFormat="1" ht="14.25" hidden="1" customHeight="1" outlineLevel="1" x14ac:dyDescent="0.2">
      <c r="B172" s="37" t="s">
        <v>216</v>
      </c>
      <c r="C172" s="41" t="s">
        <v>210</v>
      </c>
      <c r="D172" s="37" t="str">
        <f t="shared" si="1"/>
        <v>PF:Version</v>
      </c>
      <c r="E172" s="37"/>
      <c r="F172" s="37"/>
      <c r="G172" s="37"/>
      <c r="H172" s="37"/>
      <c r="I172" s="37"/>
      <c r="J172" s="37"/>
      <c r="K172" s="53"/>
      <c r="L172" s="53"/>
      <c r="M172" s="53"/>
    </row>
    <row r="173" spans="2:13" s="36" customFormat="1" ht="14.25" hidden="1" customHeight="1" outlineLevel="1" x14ac:dyDescent="0.2">
      <c r="B173" s="37" t="s">
        <v>59</v>
      </c>
      <c r="C173" s="41"/>
      <c r="D173" s="37" t="str">
        <f t="shared" si="1"/>
        <v>PF:</v>
      </c>
      <c r="E173" s="37"/>
      <c r="F173" s="37"/>
      <c r="G173" s="37"/>
      <c r="H173" s="37"/>
      <c r="I173" s="37"/>
      <c r="J173" s="37"/>
      <c r="K173" s="53"/>
      <c r="L173" s="53"/>
      <c r="M173" s="53"/>
    </row>
    <row r="174" spans="2:13" s="36" customFormat="1" ht="14.25" hidden="1" customHeight="1" outlineLevel="1" x14ac:dyDescent="0.2">
      <c r="B174" s="37" t="s">
        <v>60</v>
      </c>
      <c r="C174" s="41"/>
      <c r="D174" s="37" t="str">
        <f t="shared" si="1"/>
        <v>PF:</v>
      </c>
      <c r="E174" s="37"/>
      <c r="F174" s="37"/>
      <c r="G174" s="37"/>
      <c r="H174" s="37"/>
      <c r="I174" s="37"/>
      <c r="J174" s="37"/>
      <c r="K174" s="53"/>
      <c r="L174" s="53"/>
      <c r="M174" s="53"/>
    </row>
    <row r="175" spans="2:13" s="36" customFormat="1" ht="14.25" hidden="1" customHeight="1" outlineLevel="1" x14ac:dyDescent="0.2">
      <c r="B175" s="37" t="s">
        <v>61</v>
      </c>
      <c r="C175" s="41"/>
      <c r="D175" s="37" t="str">
        <f t="shared" si="1"/>
        <v>PF:</v>
      </c>
      <c r="E175" s="37"/>
      <c r="F175" s="37"/>
      <c r="G175" s="37"/>
      <c r="H175" s="37"/>
      <c r="I175" s="37"/>
      <c r="J175" s="37"/>
      <c r="K175" s="53"/>
      <c r="L175" s="53"/>
      <c r="M175" s="53"/>
    </row>
    <row r="176" spans="2:13" s="36" customFormat="1" ht="14.25" hidden="1" customHeight="1" outlineLevel="1" x14ac:dyDescent="0.2">
      <c r="B176" s="37" t="s">
        <v>62</v>
      </c>
      <c r="C176" s="41"/>
      <c r="D176" s="37" t="str">
        <f t="shared" si="1"/>
        <v>PF:</v>
      </c>
      <c r="E176" s="37"/>
      <c r="F176" s="37"/>
      <c r="G176" s="37"/>
      <c r="H176" s="37"/>
      <c r="I176" s="37"/>
      <c r="J176" s="37"/>
      <c r="K176" s="53"/>
      <c r="L176" s="53"/>
      <c r="M176" s="53"/>
    </row>
    <row r="177" spans="2:13" s="36" customFormat="1" ht="12" hidden="1" outlineLevel="1" x14ac:dyDescent="0.2">
      <c r="B177" s="37" t="s">
        <v>63</v>
      </c>
      <c r="C177" s="41"/>
      <c r="D177" s="37" t="str">
        <f t="shared" si="1"/>
        <v>PF:</v>
      </c>
      <c r="E177" s="37"/>
      <c r="F177" s="37"/>
      <c r="G177" s="37"/>
      <c r="H177" s="37"/>
      <c r="I177" s="37"/>
      <c r="J177" s="37"/>
    </row>
    <row r="178" spans="2:13" s="36" customFormat="1" ht="12" hidden="1" outlineLevel="1" x14ac:dyDescent="0.2">
      <c r="B178" s="37" t="s">
        <v>64</v>
      </c>
      <c r="C178" s="41"/>
      <c r="D178" s="37" t="str">
        <f t="shared" si="1"/>
        <v>PF:</v>
      </c>
      <c r="E178" s="37"/>
      <c r="F178" s="37"/>
      <c r="G178" s="37"/>
      <c r="H178" s="37"/>
      <c r="I178" s="37"/>
      <c r="J178" s="37"/>
    </row>
    <row r="179" spans="2:13" s="36" customFormat="1" ht="12" hidden="1" outlineLevel="1" x14ac:dyDescent="0.2">
      <c r="B179" s="37" t="s">
        <v>65</v>
      </c>
      <c r="C179" s="41"/>
      <c r="D179" s="37" t="str">
        <f t="shared" si="1"/>
        <v>PF:</v>
      </c>
      <c r="E179" s="37"/>
      <c r="F179" s="37"/>
      <c r="G179" s="37"/>
      <c r="H179" s="37"/>
      <c r="I179" s="37"/>
      <c r="J179" s="37"/>
    </row>
    <row r="180" spans="2:13" s="36" customFormat="1" ht="12" hidden="1" outlineLevel="1" x14ac:dyDescent="0.2">
      <c r="B180" s="37" t="s">
        <v>66</v>
      </c>
      <c r="C180" s="41" t="s">
        <v>215</v>
      </c>
      <c r="D180" s="37" t="str">
        <f t="shared" si="1"/>
        <v>PF:Cuenta.Contable</v>
      </c>
      <c r="E180" s="37"/>
      <c r="F180" s="37"/>
      <c r="G180" s="37"/>
      <c r="H180" s="37"/>
      <c r="I180" s="37"/>
      <c r="J180" s="37"/>
    </row>
    <row r="181" spans="2:13" s="36" customFormat="1" ht="12" hidden="1" outlineLevel="1" x14ac:dyDescent="0.2">
      <c r="B181" s="37" t="s">
        <v>85</v>
      </c>
      <c r="C181" s="41" t="s">
        <v>84</v>
      </c>
      <c r="D181" s="37" t="str">
        <f t="shared" si="1"/>
        <v>PF:OS.Elemento.Lista.Seleccion</v>
      </c>
      <c r="E181" s="37"/>
      <c r="F181" s="37"/>
      <c r="G181" s="37"/>
      <c r="H181" s="37"/>
      <c r="I181" s="37"/>
      <c r="J181" s="37"/>
    </row>
    <row r="182" spans="2:13" s="36" customFormat="1" ht="12" hidden="1" outlineLevel="1" x14ac:dyDescent="0.2">
      <c r="B182" s="37" t="s">
        <v>113</v>
      </c>
      <c r="C182" s="41" t="s">
        <v>114</v>
      </c>
      <c r="D182" s="37" t="str">
        <f t="shared" si="1"/>
        <v>PF:}Clients</v>
      </c>
      <c r="E182" s="37"/>
      <c r="F182" s="37"/>
      <c r="G182" s="37"/>
      <c r="H182" s="37"/>
      <c r="I182" s="37"/>
      <c r="J182" s="37"/>
    </row>
    <row r="183" spans="2:13" s="36" customFormat="1" ht="12" hidden="1" outlineLevel="1" x14ac:dyDescent="0.2">
      <c r="B183" s="37" t="s">
        <v>135</v>
      </c>
      <c r="C183" s="41" t="s">
        <v>136</v>
      </c>
      <c r="D183" s="37" t="str">
        <f t="shared" si="1"/>
        <v>PF:}PerfClients</v>
      </c>
      <c r="E183" s="37"/>
      <c r="F183" s="37"/>
      <c r="G183" s="37"/>
      <c r="H183" s="37"/>
      <c r="I183" s="37"/>
      <c r="J183" s="37"/>
    </row>
    <row r="184" spans="2:13" s="36" customFormat="1" ht="12" hidden="1" outlineLevel="1" x14ac:dyDescent="0.2">
      <c r="B184" s="37" t="s">
        <v>115</v>
      </c>
      <c r="C184" s="41" t="s">
        <v>108</v>
      </c>
      <c r="D184" s="37" t="str">
        <f t="shared" si="1"/>
        <v>PF:OS.Preferencia.AplicacionWeb</v>
      </c>
      <c r="E184" s="37"/>
      <c r="F184" s="37"/>
      <c r="G184" s="37"/>
      <c r="H184" s="37"/>
      <c r="I184" s="37"/>
      <c r="J184" s="37"/>
    </row>
    <row r="185" spans="2:13" s="36" customFormat="1" ht="12" hidden="1" outlineLevel="1" x14ac:dyDescent="0.2">
      <c r="B185" s="37" t="s">
        <v>116</v>
      </c>
      <c r="C185" s="41" t="s">
        <v>118</v>
      </c>
      <c r="D185" s="37" t="str">
        <f t="shared" si="1"/>
        <v>PF:}ApplicationEntries</v>
      </c>
      <c r="E185" s="37"/>
      <c r="F185" s="37"/>
      <c r="G185" s="37"/>
      <c r="H185" s="37"/>
      <c r="I185" s="37"/>
      <c r="J185" s="37"/>
    </row>
    <row r="186" spans="2:13" s="36" customFormat="1" ht="12" hidden="1" outlineLevel="1" x14ac:dyDescent="0.2">
      <c r="B186" s="37" t="s">
        <v>117</v>
      </c>
      <c r="C186" s="41" t="s">
        <v>110</v>
      </c>
      <c r="D186" s="37" t="str">
        <f t="shared" si="1"/>
        <v>PF:}ElementAttributes_}ApplicationEntries</v>
      </c>
      <c r="E186" s="37"/>
      <c r="F186" s="37"/>
      <c r="G186" s="37"/>
      <c r="H186" s="37"/>
      <c r="I186" s="37"/>
      <c r="J186" s="37"/>
    </row>
    <row r="187" spans="2:13" s="36" customFormat="1" ht="12" hidden="1" outlineLevel="1" x14ac:dyDescent="0.2">
      <c r="B187" s="37" t="s">
        <v>137</v>
      </c>
      <c r="C187" s="41" t="s">
        <v>133</v>
      </c>
      <c r="D187" s="37" t="str">
        <f t="shared" si="1"/>
        <v>PF:OS.Workflow.Aprobacion</v>
      </c>
      <c r="E187" s="37"/>
      <c r="F187" s="37"/>
      <c r="G187" s="37"/>
      <c r="H187" s="37"/>
      <c r="I187" s="37"/>
      <c r="J187" s="37"/>
    </row>
    <row r="188" spans="2:13" s="36" customFormat="1" ht="12" hidden="1" outlineLevel="1" x14ac:dyDescent="0.2">
      <c r="B188" s="37" t="s">
        <v>138</v>
      </c>
      <c r="C188" s="41" t="s">
        <v>139</v>
      </c>
      <c r="D188" s="37" t="str">
        <f t="shared" si="1"/>
        <v>PF:Medida.Workflow.Aprobacion</v>
      </c>
      <c r="E188" s="37"/>
      <c r="F188" s="37"/>
      <c r="G188" s="37"/>
      <c r="H188" s="37"/>
      <c r="I188" s="37"/>
      <c r="J188" s="37"/>
    </row>
    <row r="189" spans="2:13" s="36" customFormat="1" ht="14.25" hidden="1" customHeight="1" outlineLevel="1" x14ac:dyDescent="0.25">
      <c r="B189" s="32" t="s">
        <v>189</v>
      </c>
      <c r="C189" s="54"/>
      <c r="D189" s="54"/>
      <c r="E189" s="54"/>
      <c r="F189" s="54"/>
      <c r="G189" s="54"/>
      <c r="H189" s="54"/>
      <c r="I189" s="54"/>
      <c r="J189" s="54"/>
      <c r="K189" s="53"/>
      <c r="L189" s="53"/>
      <c r="M189" s="53"/>
    </row>
    <row r="190" spans="2:13" s="36" customFormat="1" ht="12" hidden="1" outlineLevel="1" x14ac:dyDescent="0.2">
      <c r="B190" s="37" t="s">
        <v>67</v>
      </c>
      <c r="C190" s="43">
        <v>1</v>
      </c>
      <c r="D190" s="37" t="str">
        <f ca="1">_xll.TM1RPTVIEW(ServerCubeReport&amp;":"&amp;ViewID, IF(ZeroSuppressionOption="SI",1,0), _xll.TM1RPTTITLE(ServerDimEmpresa,elmEmpresaSelection), _xll.TM1RPTTITLE(ServerDimVersion,elmVersionSelection),  _xll.TM1RPTTITLE(ServerDimMeasure,elmMedidaSelection),TM1RPTFMTRNG,TM1RPTFMTIDCOL)</f>
        <v>PF:R.Estado.Financiero.Contable:1</v>
      </c>
      <c r="E190" s="37"/>
      <c r="F190" s="37"/>
      <c r="G190" s="37"/>
      <c r="H190" s="37"/>
      <c r="I190" s="37"/>
      <c r="J190" s="37"/>
    </row>
    <row r="191" spans="2:13" s="36" customFormat="1" ht="12" hidden="1" outlineLevel="1" x14ac:dyDescent="0.2">
      <c r="B191" s="37" t="s">
        <v>129</v>
      </c>
      <c r="C191" s="43">
        <v>2</v>
      </c>
      <c r="D191" s="37" t="str">
        <f ca="1">_xll.TM1RPTVIEW(ServerCubeWorkflowApprovalStatus&amp;":"&amp;ViewID2,1, _xll.TM1RPTTITLE(ServerDimEmpresa,elmEmpresaSelection),_xll.TM1RPTTITLE(ServerDimApplicationEntries,elmURLAPIReporteActual),  _xll.TM1RPTTITLE(ServerDimVersion,elmVersionSelection),_xll.TM1RPTTITLE(ServerDimTime,elmPeriodoWorkflow), _xll.TM1RPTTITLE(ServerDimMedidaWorkflowAprobacion,elmMedidaWorkflowValor),TM1RPTFMTRNG,TM1RPTFMTIDCOL)</f>
        <v>PF:OS.Workflow.Aprobacion:2</v>
      </c>
      <c r="E191" s="37"/>
      <c r="F191" s="37"/>
      <c r="G191" s="37"/>
      <c r="H191" s="37"/>
      <c r="I191" s="37"/>
      <c r="J191" s="37"/>
    </row>
    <row r="192" spans="2:13" s="36" customFormat="1" ht="12" hidden="1" outlineLevel="1" x14ac:dyDescent="0.2">
      <c r="B192" s="37" t="s">
        <v>160</v>
      </c>
      <c r="C192" s="43">
        <v>3</v>
      </c>
      <c r="D192" s="37" t="str">
        <f ca="1">_xll.TM1RPTVIEW(ServerCubeWorkflowApprovalStatus&amp;":"&amp;ViewID3,1, _xll.TM1RPTTITLE(ServerDimEmpresa,elmEmpresaSelection),_xll.TM1RPTTITLE(ServerDimApplicationEntries,elmURLAPIReporteActual),  _xll.TM1RPTTITLE(ServerDimVersion,elmVersionSelection),_xll.TM1RPTTITLE(ServerDimTime,elmPeriodoWorkflow), _xll.TM1RPTTITLE(ServerDimMedidaWorkflowAprobacion,elmMedidaWorkflowUsuarioAsignado),TM1RPTFMTRNG,TM1RPTFMTIDCOL)</f>
        <v>PF:OS.Workflow.Aprobacion:3</v>
      </c>
      <c r="E192" s="37"/>
      <c r="F192" s="37"/>
      <c r="G192" s="37"/>
      <c r="H192" s="37"/>
      <c r="I192" s="37"/>
      <c r="J192" s="37"/>
    </row>
    <row r="193" spans="2:10" s="36" customFormat="1" hidden="1" outlineLevel="1" x14ac:dyDescent="0.25">
      <c r="B193" s="32" t="s">
        <v>68</v>
      </c>
      <c r="C193" s="54"/>
      <c r="D193" s="54"/>
      <c r="E193" s="54"/>
      <c r="F193" s="54"/>
      <c r="G193" s="54"/>
      <c r="H193" s="54"/>
      <c r="I193" s="54"/>
      <c r="J193" s="54"/>
    </row>
    <row r="194" spans="2:10" s="36" customFormat="1" ht="12" hidden="1" outlineLevel="1" x14ac:dyDescent="0.2">
      <c r="B194" s="38" t="str">
        <f t="shared" ref="B194:B208" si="2">B167</f>
        <v>Dimension de Tiempo</v>
      </c>
      <c r="C194" s="41"/>
      <c r="D194" s="41"/>
      <c r="E194" s="41"/>
      <c r="F194" s="41"/>
      <c r="G194" s="41"/>
      <c r="H194" s="41"/>
      <c r="I194" s="41"/>
      <c r="J194" s="41"/>
    </row>
    <row r="195" spans="2:10" s="36" customFormat="1" ht="12" hidden="1" outlineLevel="1" x14ac:dyDescent="0.2">
      <c r="B195" s="38" t="str">
        <f t="shared" si="2"/>
        <v>Dimension de Medida</v>
      </c>
      <c r="C195" s="41"/>
      <c r="D195" s="41"/>
      <c r="E195" s="41"/>
      <c r="F195" s="41"/>
      <c r="G195" s="41"/>
      <c r="H195" s="41"/>
      <c r="I195" s="41"/>
      <c r="J195" s="41"/>
    </row>
    <row r="196" spans="2:10" s="36" customFormat="1" ht="12" hidden="1" outlineLevel="1" x14ac:dyDescent="0.2">
      <c r="B196" s="38" t="str">
        <f t="shared" si="2"/>
        <v>Dimension de Version</v>
      </c>
      <c r="C196" s="41"/>
      <c r="D196" s="41"/>
      <c r="E196" s="41"/>
      <c r="F196" s="41"/>
      <c r="G196" s="41"/>
      <c r="H196" s="41"/>
      <c r="I196" s="41"/>
      <c r="J196" s="41"/>
    </row>
    <row r="197" spans="2:10" s="36" customFormat="1" ht="12" hidden="1" outlineLevel="1" x14ac:dyDescent="0.2">
      <c r="B197" s="38" t="str">
        <f t="shared" si="2"/>
        <v>Dimension Empresa</v>
      </c>
      <c r="C197" s="41" t="s">
        <v>69</v>
      </c>
      <c r="D197" s="41" t="s">
        <v>217</v>
      </c>
      <c r="E197" s="41"/>
      <c r="F197" s="41"/>
      <c r="G197" s="41"/>
      <c r="H197" s="41"/>
      <c r="I197" s="41"/>
      <c r="J197" s="41"/>
    </row>
    <row r="198" spans="2:10" s="36" customFormat="1" ht="12" hidden="1" outlineLevel="1" x14ac:dyDescent="0.2">
      <c r="B198" s="38" t="str">
        <f t="shared" si="2"/>
        <v>Dimension de Moneda</v>
      </c>
      <c r="C198" s="41"/>
      <c r="D198" s="41"/>
      <c r="E198" s="41"/>
      <c r="F198" s="41"/>
      <c r="G198" s="41"/>
      <c r="H198" s="41"/>
      <c r="I198" s="41"/>
      <c r="J198" s="41"/>
    </row>
    <row r="199" spans="2:10" s="36" customFormat="1" ht="12" hidden="1" outlineLevel="1" x14ac:dyDescent="0.2">
      <c r="B199" s="38" t="str">
        <f t="shared" si="2"/>
        <v>Dimension Version Calculos</v>
      </c>
      <c r="C199" s="41"/>
      <c r="D199" s="41"/>
      <c r="E199" s="41"/>
      <c r="F199" s="41"/>
      <c r="G199" s="41"/>
      <c r="H199" s="41"/>
      <c r="I199" s="41"/>
      <c r="J199" s="41"/>
    </row>
    <row r="200" spans="2:10" s="36" customFormat="1" ht="12" hidden="1" outlineLevel="1" x14ac:dyDescent="0.2">
      <c r="B200" s="38" t="str">
        <f t="shared" si="2"/>
        <v>Dimension4</v>
      </c>
      <c r="C200" s="41"/>
      <c r="D200" s="41"/>
      <c r="E200" s="41"/>
      <c r="F200" s="41"/>
      <c r="G200" s="41"/>
      <c r="H200" s="41"/>
      <c r="I200" s="41"/>
      <c r="J200" s="41"/>
    </row>
    <row r="201" spans="2:10" s="36" customFormat="1" ht="12" hidden="1" outlineLevel="1" x14ac:dyDescent="0.2">
      <c r="B201" s="38" t="str">
        <f t="shared" si="2"/>
        <v>Dimension5</v>
      </c>
      <c r="C201" s="41"/>
      <c r="D201" s="41"/>
      <c r="E201" s="41"/>
      <c r="F201" s="41"/>
      <c r="G201" s="41"/>
      <c r="H201" s="41"/>
      <c r="I201" s="41"/>
      <c r="J201" s="41"/>
    </row>
    <row r="202" spans="2:10" s="36" customFormat="1" ht="12" hidden="1" outlineLevel="1" x14ac:dyDescent="0.2">
      <c r="B202" s="38" t="str">
        <f t="shared" si="2"/>
        <v>Dimension6</v>
      </c>
      <c r="C202" s="41"/>
      <c r="D202" s="41"/>
      <c r="E202" s="41"/>
      <c r="F202" s="41"/>
      <c r="G202" s="41"/>
      <c r="H202" s="41"/>
      <c r="I202" s="41"/>
      <c r="J202" s="41"/>
    </row>
    <row r="203" spans="2:10" s="36" customFormat="1" ht="12" hidden="1" outlineLevel="1" x14ac:dyDescent="0.2">
      <c r="B203" s="38" t="str">
        <f t="shared" si="2"/>
        <v>Dimension7</v>
      </c>
      <c r="C203" s="41"/>
      <c r="D203" s="41"/>
      <c r="E203" s="41"/>
      <c r="F203" s="41"/>
      <c r="G203" s="41"/>
      <c r="H203" s="41"/>
      <c r="I203" s="41"/>
      <c r="J203" s="41"/>
    </row>
    <row r="204" spans="2:10" s="36" customFormat="1" ht="12" hidden="1" outlineLevel="1" x14ac:dyDescent="0.2">
      <c r="B204" s="38" t="str">
        <f t="shared" si="2"/>
        <v>Dimension8</v>
      </c>
      <c r="C204" s="41"/>
      <c r="D204" s="41"/>
      <c r="E204" s="41"/>
      <c r="F204" s="41"/>
      <c r="G204" s="41"/>
      <c r="H204" s="41"/>
      <c r="I204" s="41"/>
      <c r="J204" s="41"/>
    </row>
    <row r="205" spans="2:10" s="36" customFormat="1" ht="12" hidden="1" outlineLevel="1" x14ac:dyDescent="0.2">
      <c r="B205" s="38" t="str">
        <f t="shared" si="2"/>
        <v>Dimension9</v>
      </c>
      <c r="C205" s="41"/>
      <c r="D205" s="41"/>
      <c r="E205" s="41"/>
      <c r="F205" s="41"/>
      <c r="G205" s="41"/>
      <c r="H205" s="41"/>
      <c r="I205" s="41"/>
      <c r="J205" s="41"/>
    </row>
    <row r="206" spans="2:10" s="36" customFormat="1" ht="12" hidden="1" outlineLevel="1" x14ac:dyDescent="0.2">
      <c r="B206" s="38" t="str">
        <f t="shared" si="2"/>
        <v>Dimension10</v>
      </c>
      <c r="C206" s="41"/>
      <c r="D206" s="41"/>
      <c r="E206" s="41"/>
      <c r="F206" s="41"/>
      <c r="G206" s="41"/>
      <c r="H206" s="41"/>
      <c r="I206" s="41"/>
      <c r="J206" s="41"/>
    </row>
    <row r="207" spans="2:10" s="36" customFormat="1" ht="12" hidden="1" outlineLevel="1" x14ac:dyDescent="0.2">
      <c r="B207" s="38" t="str">
        <f t="shared" si="2"/>
        <v>Dimension de Reporte</v>
      </c>
      <c r="C207" s="41" t="s">
        <v>69</v>
      </c>
      <c r="D207" s="41" t="s">
        <v>70</v>
      </c>
      <c r="E207" s="41"/>
      <c r="F207" s="41"/>
      <c r="G207" s="41"/>
      <c r="H207" s="41"/>
      <c r="I207" s="41"/>
      <c r="J207" s="41"/>
    </row>
    <row r="208" spans="2:10" s="36" customFormat="1" ht="12" hidden="1" outlineLevel="1" x14ac:dyDescent="0.2">
      <c r="B208" s="38" t="str">
        <f t="shared" si="2"/>
        <v>Dimension Lista de Selección</v>
      </c>
      <c r="C208" s="41" t="s">
        <v>69</v>
      </c>
      <c r="D208" s="41"/>
      <c r="E208" s="41"/>
      <c r="F208" s="41"/>
      <c r="G208" s="41"/>
      <c r="H208" s="41"/>
      <c r="I208" s="41"/>
      <c r="J208" s="41"/>
    </row>
    <row r="209" spans="2:10" s="36" customFormat="1" ht="12" hidden="1" outlineLevel="1" x14ac:dyDescent="0.2">
      <c r="B209" s="38" t="str">
        <f t="shared" ref="B209:B210" si="3">B182</f>
        <v>Dimension Clientes TM1</v>
      </c>
      <c r="C209" s="41" t="s">
        <v>140</v>
      </c>
      <c r="D209" s="41"/>
      <c r="E209" s="41"/>
      <c r="F209" s="41"/>
      <c r="G209" s="41"/>
      <c r="H209" s="41"/>
      <c r="I209" s="41"/>
      <c r="J209" s="41"/>
    </row>
    <row r="210" spans="2:10" s="36" customFormat="1" ht="12" hidden="1" outlineLevel="1" x14ac:dyDescent="0.2">
      <c r="B210" s="38" t="str">
        <f t="shared" si="3"/>
        <v>Dimension Clientes TM1 Aux</v>
      </c>
      <c r="C210" s="41" t="s">
        <v>140</v>
      </c>
      <c r="D210" s="41" t="s">
        <v>149</v>
      </c>
      <c r="E210" s="41"/>
      <c r="F210" s="41"/>
      <c r="G210" s="41"/>
      <c r="H210" s="41"/>
      <c r="I210" s="41"/>
      <c r="J210" s="41"/>
    </row>
    <row r="211" spans="2:10" s="36" customFormat="1" ht="12" hidden="1" outlineLevel="1" x14ac:dyDescent="0.2">
      <c r="B211" s="38" t="str">
        <f t="shared" ref="B211:B215" si="4">B184</f>
        <v>Dimension Medida AplicacionWeb</v>
      </c>
      <c r="C211" s="41" t="s">
        <v>69</v>
      </c>
      <c r="D211" s="41"/>
      <c r="E211" s="41"/>
      <c r="F211" s="41"/>
      <c r="G211" s="41"/>
      <c r="H211" s="41"/>
      <c r="I211" s="41"/>
      <c r="J211" s="41"/>
    </row>
    <row r="212" spans="2:10" s="36" customFormat="1" ht="12" hidden="1" outlineLevel="1" x14ac:dyDescent="0.2">
      <c r="B212" s="38" t="str">
        <f t="shared" si="4"/>
        <v>Dimension AplicacionWeb</v>
      </c>
      <c r="C212" s="41"/>
      <c r="D212" s="41"/>
      <c r="E212" s="41"/>
      <c r="F212" s="41"/>
      <c r="G212" s="41"/>
      <c r="H212" s="41"/>
      <c r="I212" s="41"/>
      <c r="J212" s="41"/>
    </row>
    <row r="213" spans="2:10" s="36" customFormat="1" ht="12" hidden="1" outlineLevel="1" x14ac:dyDescent="0.2">
      <c r="B213" s="38" t="str">
        <f t="shared" si="4"/>
        <v>Dimension Atributos AplicacionWeb</v>
      </c>
      <c r="C213" s="41" t="s">
        <v>69</v>
      </c>
      <c r="D213" s="41" t="s">
        <v>169</v>
      </c>
      <c r="E213" s="41"/>
      <c r="F213" s="41"/>
      <c r="G213" s="41"/>
      <c r="H213" s="41"/>
      <c r="I213" s="41"/>
      <c r="J213" s="41"/>
    </row>
    <row r="214" spans="2:10" s="36" customFormat="1" ht="12" hidden="1" outlineLevel="1" x14ac:dyDescent="0.2">
      <c r="B214" s="38" t="str">
        <f t="shared" si="4"/>
        <v>Dimension Workflow Aplicacion Web</v>
      </c>
      <c r="C214" s="41"/>
      <c r="D214" s="41"/>
      <c r="E214" s="41"/>
      <c r="F214" s="41"/>
      <c r="G214" s="41"/>
      <c r="H214" s="41"/>
      <c r="I214" s="41"/>
      <c r="J214" s="41"/>
    </row>
    <row r="215" spans="2:10" s="36" customFormat="1" ht="12" hidden="1" outlineLevel="1" x14ac:dyDescent="0.2">
      <c r="B215" s="38" t="str">
        <f t="shared" si="4"/>
        <v>Dimension Medida Workflow Aprobacion</v>
      </c>
      <c r="C215" s="41" t="s">
        <v>69</v>
      </c>
      <c r="D215" s="41"/>
      <c r="E215" s="41"/>
      <c r="F215" s="41"/>
      <c r="G215" s="41"/>
      <c r="H215" s="41"/>
      <c r="I215" s="41"/>
      <c r="J215" s="41"/>
    </row>
    <row r="216" spans="2:10" s="36" customFormat="1" hidden="1" outlineLevel="1" x14ac:dyDescent="0.25">
      <c r="B216" s="32" t="s">
        <v>91</v>
      </c>
      <c r="C216" s="54" t="s">
        <v>212</v>
      </c>
      <c r="D216" s="54"/>
      <c r="E216" s="54"/>
      <c r="F216" s="54"/>
      <c r="G216" s="54"/>
      <c r="H216" s="54"/>
      <c r="I216" s="54"/>
      <c r="J216" s="54"/>
    </row>
    <row r="217" spans="2:10" s="36" customFormat="1" ht="12" hidden="1" outlineLevel="1" x14ac:dyDescent="0.2">
      <c r="B217" s="38" t="str">
        <f t="shared" ref="B217:B233" si="5">B167</f>
        <v>Dimension de Tiempo</v>
      </c>
      <c r="C217" s="41" t="s">
        <v>92</v>
      </c>
      <c r="D217" s="41" t="s">
        <v>106</v>
      </c>
      <c r="E217" s="41" t="str">
        <f ca="1">IF(elmMostrarValoresPorSelection=MostrarValoresPorOpcion5,"OS."&amp;PrefijoMostrarValoresPorOpcion5,"OS."&amp;elmMostrarValoresPorSelection)</f>
        <v>OS.Trimestre</v>
      </c>
      <c r="F217" s="41"/>
      <c r="G217" s="41"/>
      <c r="H217" s="41"/>
      <c r="I217" s="41"/>
      <c r="J217" s="41"/>
    </row>
    <row r="218" spans="2:10" s="36" customFormat="1" ht="12" hidden="1" outlineLevel="1" x14ac:dyDescent="0.2">
      <c r="B218" s="38" t="str">
        <f t="shared" si="5"/>
        <v>Dimension de Medida</v>
      </c>
      <c r="C218" s="41" t="str">
        <f t="shared" ref="C218:C238" si="6">"OS.Nivel0"</f>
        <v>OS.Nivel0</v>
      </c>
      <c r="D218" s="41" t="s">
        <v>123</v>
      </c>
      <c r="E218" s="41" t="s">
        <v>126</v>
      </c>
      <c r="F218" s="41"/>
      <c r="G218" s="41"/>
      <c r="H218" s="41"/>
      <c r="I218" s="41"/>
      <c r="J218" s="41"/>
    </row>
    <row r="219" spans="2:10" s="36" customFormat="1" ht="12" hidden="1" outlineLevel="1" x14ac:dyDescent="0.2">
      <c r="B219" s="38" t="str">
        <f t="shared" si="5"/>
        <v>Dimension de Version</v>
      </c>
      <c r="C219" s="41" t="str">
        <f t="shared" si="6"/>
        <v>OS.Nivel0</v>
      </c>
      <c r="D219" s="41"/>
      <c r="E219" s="41"/>
      <c r="F219" s="41"/>
      <c r="G219" s="41"/>
      <c r="H219" s="41"/>
      <c r="I219" s="41"/>
      <c r="J219" s="41"/>
    </row>
    <row r="220" spans="2:10" s="36" customFormat="1" ht="12" hidden="1" outlineLevel="1" x14ac:dyDescent="0.2">
      <c r="B220" s="38" t="str">
        <f t="shared" si="5"/>
        <v>Dimension Empresa</v>
      </c>
      <c r="C220" s="41" t="str">
        <f t="shared" si="6"/>
        <v>OS.Nivel0</v>
      </c>
      <c r="D220" s="41"/>
      <c r="E220" s="41"/>
      <c r="F220" s="41"/>
      <c r="G220" s="41"/>
      <c r="H220" s="41"/>
      <c r="I220" s="41"/>
      <c r="J220" s="41"/>
    </row>
    <row r="221" spans="2:10" s="36" customFormat="1" ht="12" hidden="1" outlineLevel="1" x14ac:dyDescent="0.2">
      <c r="B221" s="38" t="str">
        <f t="shared" si="5"/>
        <v>Dimension de Moneda</v>
      </c>
      <c r="C221" s="41" t="str">
        <f t="shared" si="6"/>
        <v>OS.Nivel0</v>
      </c>
      <c r="D221" s="41"/>
      <c r="E221" s="41"/>
      <c r="F221" s="41"/>
      <c r="G221" s="41"/>
      <c r="H221" s="41"/>
      <c r="I221" s="41"/>
      <c r="J221" s="41"/>
    </row>
    <row r="222" spans="2:10" s="36" customFormat="1" ht="12" hidden="1" outlineLevel="1" x14ac:dyDescent="0.2">
      <c r="B222" s="38" t="str">
        <f t="shared" si="5"/>
        <v>Dimension Version Calculos</v>
      </c>
      <c r="C222" s="41" t="str">
        <f t="shared" si="6"/>
        <v>OS.Nivel0</v>
      </c>
      <c r="D222" s="41"/>
      <c r="E222" s="41"/>
      <c r="F222" s="41"/>
      <c r="G222" s="41"/>
      <c r="H222" s="41"/>
      <c r="I222" s="41"/>
      <c r="J222" s="41"/>
    </row>
    <row r="223" spans="2:10" s="36" customFormat="1" ht="12" hidden="1" outlineLevel="1" x14ac:dyDescent="0.2">
      <c r="B223" s="38" t="str">
        <f t="shared" si="5"/>
        <v>Dimension4</v>
      </c>
      <c r="C223" s="41" t="str">
        <f t="shared" si="6"/>
        <v>OS.Nivel0</v>
      </c>
      <c r="D223" s="41"/>
      <c r="E223" s="41"/>
      <c r="F223" s="41"/>
      <c r="G223" s="41"/>
      <c r="H223" s="41"/>
      <c r="I223" s="41"/>
      <c r="J223" s="41"/>
    </row>
    <row r="224" spans="2:10" s="36" customFormat="1" ht="12" hidden="1" outlineLevel="1" x14ac:dyDescent="0.2">
      <c r="B224" s="38" t="str">
        <f t="shared" si="5"/>
        <v>Dimension5</v>
      </c>
      <c r="C224" s="41" t="str">
        <f t="shared" si="6"/>
        <v>OS.Nivel0</v>
      </c>
      <c r="D224" s="41"/>
      <c r="E224" s="41"/>
      <c r="F224" s="41"/>
      <c r="G224" s="41"/>
      <c r="H224" s="41"/>
      <c r="I224" s="41"/>
      <c r="J224" s="41"/>
    </row>
    <row r="225" spans="2:10" s="36" customFormat="1" ht="12" hidden="1" outlineLevel="1" x14ac:dyDescent="0.2">
      <c r="B225" s="38" t="str">
        <f t="shared" si="5"/>
        <v>Dimension6</v>
      </c>
      <c r="C225" s="41" t="str">
        <f t="shared" si="6"/>
        <v>OS.Nivel0</v>
      </c>
      <c r="D225" s="41"/>
      <c r="E225" s="41"/>
      <c r="F225" s="41"/>
      <c r="G225" s="41"/>
      <c r="H225" s="41"/>
      <c r="I225" s="41"/>
      <c r="J225" s="41"/>
    </row>
    <row r="226" spans="2:10" s="36" customFormat="1" ht="12" hidden="1" outlineLevel="1" x14ac:dyDescent="0.2">
      <c r="B226" s="38" t="str">
        <f t="shared" si="5"/>
        <v>Dimension7</v>
      </c>
      <c r="C226" s="41" t="str">
        <f t="shared" si="6"/>
        <v>OS.Nivel0</v>
      </c>
      <c r="D226" s="41"/>
      <c r="E226" s="41"/>
      <c r="F226" s="41"/>
      <c r="G226" s="41"/>
      <c r="H226" s="41"/>
      <c r="I226" s="41"/>
      <c r="J226" s="41"/>
    </row>
    <row r="227" spans="2:10" s="36" customFormat="1" ht="12" hidden="1" outlineLevel="1" x14ac:dyDescent="0.2">
      <c r="B227" s="38" t="str">
        <f t="shared" si="5"/>
        <v>Dimension8</v>
      </c>
      <c r="C227" s="41" t="str">
        <f t="shared" si="6"/>
        <v>OS.Nivel0</v>
      </c>
      <c r="D227" s="41"/>
      <c r="E227" s="41"/>
      <c r="F227" s="41"/>
      <c r="G227" s="41"/>
      <c r="H227" s="41"/>
      <c r="I227" s="41"/>
      <c r="J227" s="41"/>
    </row>
    <row r="228" spans="2:10" s="36" customFormat="1" ht="12" hidden="1" outlineLevel="1" x14ac:dyDescent="0.2">
      <c r="B228" s="38" t="str">
        <f t="shared" si="5"/>
        <v>Dimension9</v>
      </c>
      <c r="C228" s="41" t="str">
        <f t="shared" si="6"/>
        <v>OS.Nivel0</v>
      </c>
      <c r="D228" s="41"/>
      <c r="E228" s="41"/>
      <c r="F228" s="41"/>
      <c r="G228" s="41"/>
      <c r="H228" s="41"/>
      <c r="I228" s="41"/>
      <c r="J228" s="41"/>
    </row>
    <row r="229" spans="2:10" s="36" customFormat="1" ht="12" hidden="1" outlineLevel="1" x14ac:dyDescent="0.2">
      <c r="B229" s="38" t="str">
        <f t="shared" si="5"/>
        <v>Dimension10</v>
      </c>
      <c r="C229" s="41" t="str">
        <f t="shared" si="6"/>
        <v>OS.Nivel0</v>
      </c>
      <c r="D229" s="41"/>
      <c r="E229" s="41"/>
      <c r="F229" s="41"/>
      <c r="G229" s="41"/>
      <c r="H229" s="41"/>
      <c r="I229" s="41"/>
      <c r="J229" s="41"/>
    </row>
    <row r="230" spans="2:10" s="36" customFormat="1" ht="12" hidden="1" outlineLevel="1" x14ac:dyDescent="0.2">
      <c r="B230" s="38" t="str">
        <f t="shared" si="5"/>
        <v>Dimension de Reporte</v>
      </c>
      <c r="C230" s="41" t="str">
        <f t="shared" si="6"/>
        <v>OS.Nivel0</v>
      </c>
      <c r="D230" s="41"/>
      <c r="E230" s="41"/>
      <c r="F230" s="41"/>
      <c r="G230" s="41"/>
      <c r="H230" s="41"/>
      <c r="I230" s="41"/>
      <c r="J230" s="41"/>
    </row>
    <row r="231" spans="2:10" s="36" customFormat="1" ht="12" hidden="1" outlineLevel="1" x14ac:dyDescent="0.2">
      <c r="B231" s="38" t="str">
        <f t="shared" si="5"/>
        <v>Dimension Lista de Selección</v>
      </c>
      <c r="C231" s="41" t="str">
        <f t="shared" si="6"/>
        <v>OS.Nivel0</v>
      </c>
      <c r="D231" s="41" t="s">
        <v>121</v>
      </c>
      <c r="E231" s="41" t="s">
        <v>122</v>
      </c>
      <c r="F231" s="41" t="s">
        <v>218</v>
      </c>
      <c r="G231" s="41"/>
      <c r="H231" s="41"/>
      <c r="I231" s="41"/>
      <c r="J231" s="41"/>
    </row>
    <row r="232" spans="2:10" s="36" customFormat="1" ht="12" hidden="1" outlineLevel="1" x14ac:dyDescent="0.2">
      <c r="B232" s="38" t="str">
        <f t="shared" si="5"/>
        <v>Dimension Clientes TM1</v>
      </c>
      <c r="C232" s="41" t="str">
        <f t="shared" si="6"/>
        <v>OS.Nivel0</v>
      </c>
      <c r="D232" s="41"/>
      <c r="E232" s="41"/>
      <c r="F232" s="41"/>
      <c r="G232" s="41"/>
      <c r="H232" s="41"/>
      <c r="I232" s="41"/>
      <c r="J232" s="41"/>
    </row>
    <row r="233" spans="2:10" s="36" customFormat="1" ht="12" hidden="1" outlineLevel="1" x14ac:dyDescent="0.2">
      <c r="B233" s="38" t="str">
        <f t="shared" si="5"/>
        <v>Dimension Clientes TM1 Aux</v>
      </c>
      <c r="C233" s="41" t="str">
        <f t="shared" si="6"/>
        <v>OS.Nivel0</v>
      </c>
      <c r="D233" s="41"/>
      <c r="E233" s="41"/>
      <c r="F233" s="41"/>
      <c r="G233" s="41"/>
      <c r="H233" s="41"/>
      <c r="I233" s="41"/>
      <c r="J233" s="41"/>
    </row>
    <row r="234" spans="2:10" s="36" customFormat="1" ht="12" hidden="1" outlineLevel="1" x14ac:dyDescent="0.2">
      <c r="B234" s="38" t="str">
        <f t="shared" ref="B234:B238" si="7">B184</f>
        <v>Dimension Medida AplicacionWeb</v>
      </c>
      <c r="C234" s="41" t="str">
        <f t="shared" si="6"/>
        <v>OS.Nivel0</v>
      </c>
      <c r="D234" s="41"/>
      <c r="E234" s="41"/>
      <c r="F234" s="41"/>
      <c r="G234" s="41"/>
      <c r="H234" s="41"/>
      <c r="I234" s="41"/>
      <c r="J234" s="41"/>
    </row>
    <row r="235" spans="2:10" s="36" customFormat="1" ht="12" hidden="1" outlineLevel="1" x14ac:dyDescent="0.2">
      <c r="B235" s="38" t="str">
        <f t="shared" si="7"/>
        <v>Dimension AplicacionWeb</v>
      </c>
      <c r="C235" s="41" t="str">
        <f t="shared" si="6"/>
        <v>OS.Nivel0</v>
      </c>
      <c r="D235" s="41"/>
      <c r="E235" s="41"/>
      <c r="F235" s="41"/>
      <c r="G235" s="41"/>
      <c r="H235" s="41"/>
      <c r="I235" s="41"/>
      <c r="J235" s="41"/>
    </row>
    <row r="236" spans="2:10" s="36" customFormat="1" ht="12" hidden="1" outlineLevel="1" x14ac:dyDescent="0.2">
      <c r="B236" s="38" t="str">
        <f t="shared" si="7"/>
        <v>Dimension Atributos AplicacionWeb</v>
      </c>
      <c r="C236" s="41" t="s">
        <v>119</v>
      </c>
      <c r="D236" s="41"/>
      <c r="E236" s="41"/>
      <c r="F236" s="41"/>
      <c r="G236" s="41"/>
      <c r="H236" s="41"/>
      <c r="I236" s="41"/>
      <c r="J236" s="41"/>
    </row>
    <row r="237" spans="2:10" s="36" customFormat="1" ht="12" hidden="1" outlineLevel="1" x14ac:dyDescent="0.2">
      <c r="B237" s="38" t="str">
        <f t="shared" si="7"/>
        <v>Dimension Workflow Aplicacion Web</v>
      </c>
      <c r="C237" s="41" t="str">
        <f t="shared" si="6"/>
        <v>OS.Nivel0</v>
      </c>
      <c r="D237" s="41"/>
      <c r="E237" s="41"/>
      <c r="F237" s="41"/>
      <c r="G237" s="41"/>
      <c r="H237" s="41"/>
      <c r="I237" s="41"/>
      <c r="J237" s="41"/>
    </row>
    <row r="238" spans="2:10" s="36" customFormat="1" ht="12" hidden="1" outlineLevel="1" x14ac:dyDescent="0.2">
      <c r="B238" s="38" t="str">
        <f t="shared" si="7"/>
        <v>Dimension Medida Workflow Aprobacion</v>
      </c>
      <c r="C238" s="41" t="str">
        <f t="shared" si="6"/>
        <v>OS.Nivel0</v>
      </c>
      <c r="D238" s="41"/>
      <c r="E238" s="41"/>
      <c r="F238" s="41"/>
      <c r="G238" s="41"/>
      <c r="H238" s="41"/>
      <c r="I238" s="41"/>
      <c r="J238" s="41"/>
    </row>
    <row r="239" spans="2:10" s="36" customFormat="1" hidden="1" outlineLevel="1" x14ac:dyDescent="0.25">
      <c r="B239" s="32" t="s">
        <v>202</v>
      </c>
      <c r="C239" s="54"/>
      <c r="D239" s="54"/>
      <c r="E239" s="54"/>
      <c r="F239" s="54"/>
      <c r="G239" s="54"/>
      <c r="H239" s="54"/>
      <c r="I239" s="54"/>
      <c r="J239" s="54"/>
    </row>
    <row r="240" spans="2:10" s="36" customFormat="1" ht="12" hidden="1" outlineLevel="1" x14ac:dyDescent="0.2">
      <c r="B240" s="58" t="s">
        <v>191</v>
      </c>
      <c r="C240" s="37" t="str">
        <f ca="1">_xll.DBR(ServerCubeUserPreferences,TM1User,DimEmpresa)</f>
        <v>SPRC</v>
      </c>
      <c r="D240" s="58"/>
      <c r="E240" s="58"/>
      <c r="F240" s="58"/>
      <c r="G240" s="58"/>
      <c r="H240" s="58"/>
      <c r="I240" s="58"/>
      <c r="J240" s="58"/>
    </row>
    <row r="241" spans="2:10" s="36" customFormat="1" ht="12" hidden="1" outlineLevel="1" x14ac:dyDescent="0.2">
      <c r="B241" s="58" t="s">
        <v>192</v>
      </c>
      <c r="C241" s="37" t="str">
        <f ca="1">_xll.DBR(ServerCubeUserPreferences,TM1User,DimVersion)</f>
        <v>Real</v>
      </c>
      <c r="D241" s="58"/>
      <c r="E241" s="58"/>
      <c r="F241" s="58"/>
      <c r="G241" s="58"/>
      <c r="H241" s="58"/>
      <c r="I241" s="58"/>
      <c r="J241" s="58"/>
    </row>
    <row r="242" spans="2:10" s="36" customFormat="1" ht="12" hidden="1" outlineLevel="1" x14ac:dyDescent="0.2">
      <c r="B242" s="58" t="s">
        <v>193</v>
      </c>
      <c r="C242" s="37" t="str">
        <f ca="1">_xll.DBR(ServerCubeUserPreferences,TM1User,DimTime)</f>
        <v/>
      </c>
      <c r="D242" s="58"/>
      <c r="E242" s="58"/>
      <c r="F242" s="58"/>
      <c r="G242" s="58"/>
      <c r="H242" s="58"/>
      <c r="I242" s="58"/>
      <c r="J242" s="58"/>
    </row>
    <row r="243" spans="2:10" s="36" customFormat="1" ht="12" hidden="1" outlineLevel="1" x14ac:dyDescent="0.2">
      <c r="B243" s="59" t="s">
        <v>194</v>
      </c>
      <c r="C243" s="61" t="str">
        <f ca="1">_xll.DBR(ServerCubeUserPreferences,TM1User,DimMoneda)</f>
        <v>COP</v>
      </c>
      <c r="D243" s="58"/>
      <c r="E243" s="58"/>
      <c r="F243" s="58"/>
      <c r="G243" s="58"/>
      <c r="H243" s="58"/>
      <c r="I243" s="58"/>
      <c r="J243" s="58"/>
    </row>
    <row r="244" spans="2:10" s="36" customFormat="1" ht="12" hidden="1" outlineLevel="1" x14ac:dyDescent="0.2">
      <c r="B244" s="58" t="s">
        <v>195</v>
      </c>
      <c r="C244" s="37" t="str">
        <f ca="1">_xll.SUBNM(ServerDimEmpresa,SubsetDimEmpresa1,elmEmpresaUserPreference)</f>
        <v>SPRC</v>
      </c>
      <c r="D244" s="58"/>
      <c r="E244" s="58"/>
      <c r="F244" s="58"/>
      <c r="G244" s="58"/>
      <c r="H244" s="58"/>
      <c r="I244" s="58"/>
      <c r="J244" s="58"/>
    </row>
    <row r="245" spans="2:10" s="36" customFormat="1" ht="12" hidden="1" outlineLevel="1" x14ac:dyDescent="0.2">
      <c r="B245" s="58" t="s">
        <v>196</v>
      </c>
      <c r="C245" s="37" t="str">
        <f ca="1">_xll.SUBNM(ServerDimVersion,SubsetDimVersion1,elmVersionUserPreference)</f>
        <v>Real</v>
      </c>
      <c r="D245" s="58"/>
      <c r="E245" s="58"/>
      <c r="F245" s="58"/>
      <c r="G245" s="58"/>
      <c r="H245" s="58"/>
      <c r="I245" s="58"/>
      <c r="J245" s="58"/>
    </row>
    <row r="246" spans="2:10" s="36" customFormat="1" ht="12" hidden="1" outlineLevel="1" x14ac:dyDescent="0.2">
      <c r="B246" s="60" t="s">
        <v>197</v>
      </c>
      <c r="C246" s="62" t="str">
        <f ca="1">_xll.SUBNM(""&amp;ServerDimTime&amp;"",""&amp;SubsetDimTime2&amp;"",elmPeriodoUserPreference)</f>
        <v/>
      </c>
      <c r="D246" s="58"/>
      <c r="E246" s="58"/>
      <c r="F246" s="58"/>
      <c r="G246" s="58"/>
      <c r="H246" s="58"/>
      <c r="I246" s="58"/>
      <c r="J246" s="58"/>
    </row>
    <row r="247" spans="2:10" s="36" customFormat="1" ht="12" hidden="1" outlineLevel="1" x14ac:dyDescent="0.2">
      <c r="B247" s="59" t="s">
        <v>198</v>
      </c>
      <c r="C247" s="61" t="str">
        <f ca="1">_xll.SUBNM(""&amp;ServerDimMoneda&amp;"",""&amp;SubsetDimMoneda1&amp;"",elmMonedaUserPreference)</f>
        <v>COP</v>
      </c>
      <c r="D247" s="58"/>
      <c r="E247" s="58"/>
      <c r="F247" s="58"/>
      <c r="G247" s="58"/>
      <c r="H247" s="58"/>
      <c r="I247" s="58"/>
      <c r="J247" s="58"/>
    </row>
    <row r="248" spans="2:10" s="36" customFormat="1" ht="12" hidden="1" outlineLevel="1" x14ac:dyDescent="0.2">
      <c r="B248" s="58" t="s">
        <v>199</v>
      </c>
      <c r="C248" s="37" t="str">
        <f ca="1">IF(elmEmpresaWebSelection&lt;&gt;"",elmEmpresaWebSelection,elmEmpresaUserPreference)</f>
        <v>SPRC</v>
      </c>
      <c r="D248" s="58"/>
      <c r="E248" s="58"/>
      <c r="F248" s="58"/>
      <c r="G248" s="58"/>
      <c r="H248" s="58"/>
      <c r="I248" s="58"/>
      <c r="J248" s="58"/>
    </row>
    <row r="249" spans="2:10" s="36" customFormat="1" ht="12" hidden="1" outlineLevel="1" x14ac:dyDescent="0.2">
      <c r="B249" s="58" t="s">
        <v>200</v>
      </c>
      <c r="C249" s="37" t="str">
        <f ca="1">IF(elmVersionWebSelection&lt;&gt;"",elmVersionWebSelection,elmVersionUserPreference)</f>
        <v>Real</v>
      </c>
      <c r="D249" s="58"/>
      <c r="E249" s="58"/>
      <c r="F249" s="58"/>
      <c r="G249" s="58"/>
      <c r="H249" s="58"/>
      <c r="I249" s="58"/>
      <c r="J249" s="58"/>
    </row>
    <row r="250" spans="2:10" s="36" customFormat="1" ht="12" hidden="1" outlineLevel="1" x14ac:dyDescent="0.2">
      <c r="B250" s="58" t="s">
        <v>162</v>
      </c>
      <c r="C250" s="37" t="str">
        <f ca="1">IF(elmPeriodoWebSelection&lt;&gt;"",elmPeriodoWebSelection,IF(elmPeriodoUserPreference&lt;&gt;"",elmPeriodoUserPreference,MesActual))</f>
        <v>2019.11</v>
      </c>
      <c r="D250" s="58"/>
      <c r="E250" s="58"/>
      <c r="F250" s="58"/>
      <c r="G250" s="58"/>
      <c r="H250" s="58"/>
      <c r="I250" s="58"/>
      <c r="J250" s="58"/>
    </row>
    <row r="251" spans="2:10" s="36" customFormat="1" ht="12" hidden="1" outlineLevel="1" x14ac:dyDescent="0.2">
      <c r="B251" s="58" t="s">
        <v>201</v>
      </c>
      <c r="C251" s="37" t="str">
        <f ca="1">IF(elmMonedaWebSelection&lt;&gt;"",elmMonedaWebSelection,elmMonedaUserPreference)</f>
        <v>COP</v>
      </c>
      <c r="D251" s="58"/>
      <c r="E251" s="58"/>
      <c r="F251" s="58"/>
      <c r="G251" s="58"/>
      <c r="H251" s="58"/>
      <c r="I251" s="58"/>
      <c r="J251" s="58"/>
    </row>
    <row r="252" spans="2:10" s="36" customFormat="1" hidden="1" outlineLevel="1" x14ac:dyDescent="0.25">
      <c r="B252" s="32" t="s">
        <v>71</v>
      </c>
      <c r="C252" s="54"/>
      <c r="D252" s="54"/>
      <c r="E252" s="54"/>
      <c r="F252" s="54"/>
      <c r="G252" s="54"/>
      <c r="H252" s="54"/>
      <c r="I252" s="54"/>
      <c r="J252" s="54"/>
    </row>
    <row r="253" spans="2:10" s="36" customFormat="1" ht="12" hidden="1" outlineLevel="1" x14ac:dyDescent="0.2">
      <c r="B253" s="37" t="s">
        <v>72</v>
      </c>
      <c r="C253" s="41" t="s">
        <v>219</v>
      </c>
      <c r="D253" s="37" t="str">
        <f>"{ TM1DrillDownMember( {["&amp;DimReporte&amp;"].["&amp;$C253&amp;"]}, All, Recursive) }"</f>
        <v>{ TM1DrillDownMember( {[Cuenta.Contable].[Base Gravable Contribucion Parafiscal Turismo]}, All, Recursive) }</v>
      </c>
      <c r="E253" s="37"/>
      <c r="F253" s="37"/>
      <c r="G253" s="37"/>
      <c r="H253" s="37"/>
      <c r="I253" s="37"/>
      <c r="J253" s="37"/>
    </row>
    <row r="254" spans="2:10" s="36" customFormat="1" ht="12" hidden="1" outlineLevel="1" x14ac:dyDescent="0.2">
      <c r="B254" s="37" t="s">
        <v>73</v>
      </c>
      <c r="C254" s="41"/>
      <c r="D254" s="37"/>
      <c r="E254" s="37"/>
      <c r="F254" s="37"/>
      <c r="G254" s="37"/>
      <c r="H254" s="37"/>
      <c r="I254" s="37"/>
      <c r="J254" s="37"/>
    </row>
    <row r="255" spans="2:10" s="36" customFormat="1" ht="12" hidden="1" outlineLevel="1" x14ac:dyDescent="0.2">
      <c r="B255" s="37" t="s">
        <v>74</v>
      </c>
      <c r="C255" s="41"/>
      <c r="D255" s="37"/>
      <c r="E255" s="37"/>
      <c r="F255" s="37"/>
      <c r="G255" s="37"/>
      <c r="H255" s="37"/>
      <c r="I255" s="37"/>
      <c r="J255" s="37"/>
    </row>
    <row r="256" spans="2:10" s="36" customFormat="1" ht="12" hidden="1" outlineLevel="1" x14ac:dyDescent="0.2">
      <c r="B256" s="37" t="s">
        <v>247</v>
      </c>
      <c r="C256" s="41" t="s">
        <v>147</v>
      </c>
      <c r="D256" s="37" t="str">
        <f ca="1">IF(elmReportWorkflow&lt;&gt;"","{ORDER({ FILTER( {TM1FilterByLevel({["&amp;DimClientsTM1Aux&amp;"].["&amp;BaseFilterWorkflow1&amp;"].Children},0)}, ["&amp;CubeWorkflowApprovers&amp;"].(["&amp;DimEmpresa&amp;"].["&amp;elmEmpresaSelection&amp;"], ["&amp;DimVersion&amp;"].["&amp;elmVersionSelection&amp;"], ["&amp;DimWorkflowAppWeb&amp;"].["&amp;elmReportWorkflow&amp;"] ) &gt; 0 )}, ["&amp;CubeWorkflowApprovers&amp;"].(["&amp;DimEmpresa&amp;"].["&amp;elmEmpresaSelection&amp;"], ["&amp;DimVersion&amp;"].["&amp;elmVersionSelection&amp;"], ["&amp;DimWorkflowAppWeb&amp;"].["&amp;elmReportWorkflow&amp;"]) , ASC)}","")</f>
        <v>{ORDER({ FILTER( {TM1FilterByLevel({[}PerfClients].[Clients Total].Children},0)}, [OS.Workflow.Aprobador].([GPC.Empresa].[SPRC], [R_Version].[Real], [OS.Workflow.Aprobacion].[CT-W002] ) &gt; 0 )}, [OS.Workflow.Aprobador].([GPC.Empresa].[SPRC], [R_Version].[Real], [OS.Workflow.Aprobacion].[CT-W002]) , ASC)}</v>
      </c>
      <c r="E256" s="37"/>
      <c r="F256" s="37"/>
      <c r="G256" s="37"/>
      <c r="H256" s="37"/>
      <c r="I256" s="37"/>
      <c r="J256" s="37"/>
    </row>
    <row r="257" spans="2:10" s="36" customFormat="1" ht="12" hidden="1" outlineLevel="1" x14ac:dyDescent="0.2">
      <c r="B257" s="37" t="s">
        <v>248</v>
      </c>
      <c r="C257" s="41" t="s">
        <v>147</v>
      </c>
      <c r="D257" s="37" t="str">
        <f ca="1">IF(elmReportWorkflow&lt;&gt;"","{ FILTER( {TM1FilterByLevel({["&amp;DimClientsTM1Aux&amp;"].["&amp;BaseFilterWorkflow2&amp;"].Children},0)}, ["&amp;CubeWorkflowApprovalStatus&amp;"].(["&amp;DimEmpresa&amp;"].["&amp;elmEmpresaSelection&amp;"], ["&amp;DimApplicationEntries&amp;"].["&amp;elmURLAPIReporteActual&amp;"], ["&amp;DimVersion&amp;"].["&amp;elmVersionSelection&amp;"], ["&amp;DimTime&amp;"].["&amp;elmPeriodoWorkflow&amp;"],["&amp;DimMedidaWorkflowAprobacion&amp;"].["&amp;elmMedidaWorkflowUsuarioAsignado&amp;"] ) = 1 )}","")</f>
        <v>{ FILTER( {TM1FilterByLevel({[}PerfClients].[Clients Total].Children},0)}, [OS.Workflow.Aprobacion].([GPC.Empresa].[SPRC], [}ApplicationEntries].[CT-R009], [R_Version].[Real], [Periodo].[2019.11],[Medida.Workflow.Aprobacion].[Usuario Asignado] ) = 1 )}</v>
      </c>
      <c r="E257" s="37"/>
      <c r="F257" s="37"/>
      <c r="G257" s="37"/>
      <c r="H257" s="37"/>
      <c r="I257" s="37"/>
      <c r="J257" s="37"/>
    </row>
    <row r="258" spans="2:10" s="36" customFormat="1" hidden="1" outlineLevel="1" x14ac:dyDescent="0.25">
      <c r="B258" s="32" t="s">
        <v>203</v>
      </c>
      <c r="C258" s="54"/>
      <c r="D258" s="54"/>
      <c r="E258" s="54"/>
      <c r="F258" s="54"/>
      <c r="G258" s="54"/>
      <c r="H258" s="54"/>
      <c r="I258" s="54"/>
      <c r="J258" s="54"/>
    </row>
    <row r="259" spans="2:10" s="36" customFormat="1" ht="12" hidden="1" outlineLevel="1" x14ac:dyDescent="0.2">
      <c r="B259" s="37" t="s">
        <v>206</v>
      </c>
      <c r="C259" s="41" t="s">
        <v>211</v>
      </c>
      <c r="D259" s="37"/>
      <c r="E259" s="37"/>
      <c r="F259" s="37"/>
      <c r="G259" s="37"/>
      <c r="H259" s="37"/>
      <c r="I259" s="37"/>
      <c r="J259" s="37"/>
    </row>
    <row r="260" spans="2:10" s="36" customFormat="1" ht="12" hidden="1" outlineLevel="1" x14ac:dyDescent="0.2">
      <c r="B260" s="37"/>
      <c r="C260" s="41"/>
      <c r="D260" s="37"/>
      <c r="E260" s="37"/>
      <c r="F260" s="37"/>
      <c r="G260" s="37"/>
      <c r="H260" s="37"/>
      <c r="I260" s="37"/>
      <c r="J260" s="37"/>
    </row>
    <row r="261" spans="2:10" hidden="1" outlineLevel="1" x14ac:dyDescent="0.25">
      <c r="B261" s="32" t="s">
        <v>205</v>
      </c>
      <c r="C261" s="32"/>
      <c r="D261" s="32"/>
      <c r="E261" s="32"/>
      <c r="F261" s="32"/>
      <c r="G261" s="32"/>
      <c r="H261" s="32"/>
      <c r="I261" s="32"/>
      <c r="J261" s="32"/>
    </row>
    <row r="262" spans="2:10" s="36" customFormat="1" ht="12" hidden="1" outlineLevel="1" x14ac:dyDescent="0.2">
      <c r="B262" s="41" t="s">
        <v>170</v>
      </c>
      <c r="C262" s="37" t="s">
        <v>173</v>
      </c>
      <c r="D262" s="37"/>
      <c r="E262" s="44"/>
      <c r="F262" s="44"/>
      <c r="G262" s="44"/>
      <c r="H262" s="44"/>
      <c r="I262" s="44"/>
      <c r="J262" s="44"/>
    </row>
    <row r="263" spans="2:10" s="36" customFormat="1" ht="12" hidden="1" outlineLevel="1" x14ac:dyDescent="0.2">
      <c r="B263" s="41" t="s">
        <v>171</v>
      </c>
      <c r="C263" s="37" t="s">
        <v>172</v>
      </c>
      <c r="D263" s="37"/>
      <c r="E263" s="44"/>
      <c r="F263" s="44"/>
      <c r="G263" s="44"/>
      <c r="H263" s="44"/>
      <c r="I263" s="44"/>
      <c r="J263" s="44"/>
    </row>
    <row r="264" spans="2:10" s="36" customFormat="1" ht="12" hidden="1" outlineLevel="1" x14ac:dyDescent="0.2">
      <c r="B264" s="41" t="s">
        <v>174</v>
      </c>
      <c r="C264" s="57" t="s">
        <v>175</v>
      </c>
      <c r="D264" s="37"/>
      <c r="E264" s="44"/>
      <c r="F264" s="44"/>
      <c r="G264" s="44"/>
      <c r="H264" s="44"/>
      <c r="I264" s="44"/>
      <c r="J264" s="44"/>
    </row>
    <row r="265" spans="2:10" s="36" customFormat="1" ht="12" hidden="1" outlineLevel="1" x14ac:dyDescent="0.2">
      <c r="B265" s="41" t="s">
        <v>176</v>
      </c>
      <c r="C265" s="57">
        <v>1</v>
      </c>
      <c r="D265" s="37"/>
      <c r="E265" s="44"/>
      <c r="F265" s="44"/>
      <c r="G265" s="44"/>
      <c r="H265" s="44"/>
      <c r="I265" s="44"/>
      <c r="J265" s="44"/>
    </row>
    <row r="266" spans="2:10" s="36" customFormat="1" ht="12" hidden="1" outlineLevel="1" x14ac:dyDescent="0.2">
      <c r="B266" s="41" t="s">
        <v>177</v>
      </c>
      <c r="C266" s="37" t="s">
        <v>178</v>
      </c>
      <c r="D266" s="37"/>
      <c r="E266" s="44"/>
      <c r="F266" s="44"/>
      <c r="G266" s="44"/>
      <c r="H266" s="44"/>
      <c r="I266" s="44"/>
      <c r="J266" s="44"/>
    </row>
    <row r="267" spans="2:10" hidden="1" outlineLevel="1" x14ac:dyDescent="0.25">
      <c r="B267" s="32" t="s">
        <v>204</v>
      </c>
      <c r="C267" s="32"/>
      <c r="D267" s="32"/>
      <c r="E267" s="32"/>
      <c r="F267" s="32"/>
      <c r="G267" s="32"/>
      <c r="H267" s="32"/>
      <c r="I267" s="32"/>
      <c r="J267" s="32"/>
    </row>
    <row r="268" spans="2:10" s="36" customFormat="1" ht="12" hidden="1" outlineLevel="1" x14ac:dyDescent="0.2">
      <c r="B268" s="41" t="s">
        <v>120</v>
      </c>
      <c r="C268" s="37" t="s">
        <v>243</v>
      </c>
      <c r="D268" s="37" t="str">
        <f ca="1">_xll.DBRA(ServerDimApplicationEntries,elmURLAPIReporteActual,DimWorkflowAppWeb)</f>
        <v>CT-W002</v>
      </c>
      <c r="E268" s="44">
        <f ca="1">IF(elmReportWorkflow&lt;&gt;"",_xll.DBR(ServerCubeWorkflowApprovers,elmEmpresaSelection,BaseFilterWorkflow1,elmVersionSelection,elmReportWorkflow),0)</f>
        <v>3</v>
      </c>
      <c r="F268" s="44">
        <f ca="1">IF(elmReportWorkflow&lt;&gt;"",_xll.DBR(ServerCubeWorkflowApprovers,elmEmpresaSelection,TM1User,elmVersionSelection,elmReportWorkflow),0)</f>
        <v>0</v>
      </c>
      <c r="G268" s="44">
        <f ca="1">IF(elmReportWorkflow&lt;&gt;"",_xll.DBR(ServerCubeWorkflowApprovalStatus,elmEmpresaSelection,elmURLAPIReporteActual,elmVersionSelection,elmPeriodoWorkflow,BaseFilterWorkflow1,elmMedidaWorkflowValor),0)</f>
        <v>0</v>
      </c>
      <c r="H268" s="44">
        <f ca="1">IF(elmReportWorkflow&lt;&gt;"",_xll.DBR(ServerCubeWorkflowApprovalStatus,elmEmpresaSelection,elmURLAPIReporteActual,elmVersionSelection,elmPeriodoWorkflow,TM1User,elmMedidaWorkflowValor),0)</f>
        <v>0</v>
      </c>
      <c r="I268" s="44" t="str">
        <f ca="1">IF(elmReportWorkflow&lt;&gt;"",_xll.DBR(ServerCubeWorkflowApprovalStatus,elmEmpresaSelection,elmURLAPIReporteActual,elmVersionSelection,elmPeriodoWorkflow,TM1User,elmMedidaWorkflowFechaRevision),"")</f>
        <v/>
      </c>
      <c r="J268" s="44" t="str">
        <f ca="1">_xll.DBRA(ServerDimApplicationEntries,elmURLAPIReporteActual,AttrDimApplicationEntries1)</f>
        <v>Applications/Contabilidad/Reportes/Declaraciones%20Tributarias/Contribuciones/CT-R009.xlsx</v>
      </c>
    </row>
    <row r="269" spans="2:10" s="36" customFormat="1" ht="12" hidden="1" outlineLevel="1" x14ac:dyDescent="0.2">
      <c r="B269" s="41" t="s">
        <v>141</v>
      </c>
      <c r="C269" s="37" t="s">
        <v>142</v>
      </c>
      <c r="D269" s="37"/>
      <c r="E269" s="55"/>
      <c r="F269" s="37"/>
      <c r="G269" s="37"/>
      <c r="H269" s="37"/>
      <c r="I269" s="37"/>
      <c r="J269" s="37"/>
    </row>
    <row r="270" spans="2:10" s="36" customFormat="1" ht="12" hidden="1" outlineLevel="1" x14ac:dyDescent="0.2">
      <c r="B270" s="41" t="s">
        <v>143</v>
      </c>
      <c r="C270" s="37" t="s">
        <v>144</v>
      </c>
      <c r="D270" s="37"/>
      <c r="E270" s="55"/>
      <c r="F270" s="37"/>
      <c r="G270" s="37"/>
      <c r="H270" s="37"/>
      <c r="I270" s="37"/>
      <c r="J270" s="37"/>
    </row>
    <row r="271" spans="2:10" s="36" customFormat="1" ht="12" hidden="1" outlineLevel="1" x14ac:dyDescent="0.2">
      <c r="B271" s="41" t="s">
        <v>145</v>
      </c>
      <c r="C271" s="37" t="s">
        <v>146</v>
      </c>
      <c r="D271" s="37"/>
      <c r="E271" s="55"/>
      <c r="F271" s="37"/>
      <c r="G271" s="37"/>
      <c r="H271" s="37"/>
      <c r="I271" s="37"/>
      <c r="J271" s="37"/>
    </row>
    <row r="272" spans="2:10" s="36" customFormat="1" ht="12" hidden="1" outlineLevel="1" x14ac:dyDescent="0.2">
      <c r="B272" s="41" t="s">
        <v>158</v>
      </c>
      <c r="C272" s="37" t="s">
        <v>156</v>
      </c>
      <c r="D272" s="37"/>
      <c r="E272" s="55"/>
      <c r="F272" s="37"/>
      <c r="G272" s="37"/>
      <c r="H272" s="37"/>
      <c r="I272" s="37"/>
      <c r="J272" s="37"/>
    </row>
    <row r="273" spans="2:10" s="36" customFormat="1" ht="12" hidden="1" outlineLevel="1" x14ac:dyDescent="0.2">
      <c r="B273" s="41" t="s">
        <v>159</v>
      </c>
      <c r="C273" s="37" t="s">
        <v>157</v>
      </c>
      <c r="D273" s="37">
        <f ca="1">IF(elmReportWorkflow&lt;&gt;"",_xll.DBR(ServerCubeWorkflowApprovalStatus,elmEmpresaSelection,elmURLAPIReporteActual,elmVersionSelection,elmPeriodoWorkflow,TM1User,elmMedidaWorkflowUsuarioAsignado),0)</f>
        <v>0</v>
      </c>
      <c r="E273" s="55"/>
      <c r="F273" s="37"/>
      <c r="G273" s="37"/>
      <c r="H273" s="37"/>
      <c r="I273" s="37"/>
      <c r="J273" s="37"/>
    </row>
    <row r="274" spans="2:10" s="36" customFormat="1" ht="12" hidden="1" outlineLevel="1" x14ac:dyDescent="0.2">
      <c r="B274" s="41" t="s">
        <v>166</v>
      </c>
      <c r="C274" s="37" t="s">
        <v>165</v>
      </c>
      <c r="D274" s="37"/>
      <c r="E274" s="55"/>
      <c r="F274" s="37"/>
      <c r="G274" s="37"/>
      <c r="H274" s="37"/>
      <c r="I274" s="37"/>
      <c r="J274" s="37"/>
    </row>
    <row r="275" spans="2:10" s="36" customFormat="1" ht="12" hidden="1" outlineLevel="1" x14ac:dyDescent="0.2">
      <c r="B275" s="41" t="s">
        <v>167</v>
      </c>
      <c r="C275" s="37" t="s">
        <v>168</v>
      </c>
      <c r="D275" s="37"/>
      <c r="E275" s="55"/>
      <c r="F275" s="37"/>
      <c r="G275" s="37"/>
      <c r="H275" s="37"/>
      <c r="I275" s="37"/>
      <c r="J275" s="37"/>
    </row>
    <row r="276" spans="2:10" s="36" customFormat="1" ht="12" hidden="1" outlineLevel="1" x14ac:dyDescent="0.2">
      <c r="B276" s="41" t="s">
        <v>127</v>
      </c>
      <c r="C276" s="37" t="s">
        <v>163</v>
      </c>
      <c r="D276" s="37" t="str">
        <f ca="1">_xll.DBR(ServerCubeProcessMsg,elmTiProcess,TM1User,elmMsgExitoso)</f>
        <v>OPERACIÓN EXITOSA. Se ha agregado su firma a este reporte.</v>
      </c>
      <c r="E276" s="55"/>
      <c r="F276" s="37"/>
      <c r="G276" s="37"/>
      <c r="H276" s="37"/>
      <c r="I276" s="37"/>
      <c r="J276" s="37"/>
    </row>
    <row r="277" spans="2:10" s="36" customFormat="1" ht="12" hidden="1" outlineLevel="1" x14ac:dyDescent="0.2">
      <c r="B277" s="41" t="s">
        <v>128</v>
      </c>
      <c r="C277" s="37" t="s">
        <v>164</v>
      </c>
      <c r="D277" s="37" t="str">
        <f ca="1">_xll.DBR(ServerCubeProcessMsg,elmTiProcess,TM1User,elmMsgFalla)</f>
        <v>Ha ocurrido un error inesperado, Por favor contacte a un usuario administrador del sistema</v>
      </c>
      <c r="E277" s="44"/>
      <c r="F277" s="56"/>
      <c r="G277" s="37"/>
      <c r="H277" s="37"/>
      <c r="I277" s="37"/>
      <c r="J277" s="37"/>
    </row>
    <row r="278" spans="2:10" s="36" customFormat="1" ht="12" hidden="1" outlineLevel="1" x14ac:dyDescent="0.2">
      <c r="B278" s="41" t="s">
        <v>152</v>
      </c>
      <c r="C278" s="37" t="s">
        <v>153</v>
      </c>
      <c r="D278" s="37" t="s">
        <v>154</v>
      </c>
      <c r="E278" s="44"/>
      <c r="F278" s="37"/>
      <c r="G278" s="37"/>
      <c r="H278" s="37"/>
      <c r="I278" s="37"/>
      <c r="J278" s="37"/>
    </row>
    <row r="279" spans="2:10" s="36" customFormat="1" ht="12" hidden="1" outlineLevel="1" x14ac:dyDescent="0.2">
      <c r="B279" s="41" t="s">
        <v>161</v>
      </c>
      <c r="C279" s="37" t="str">
        <f ca="1">IF(TM1UserReport=TM1UserWorkflowAssigned,MensajeAlerta1,"")</f>
        <v/>
      </c>
      <c r="D279" s="37" t="str">
        <f>"℗"&amp;": Este reporte requiere su firma."</f>
        <v>℗: Este reporte requiere su firma.</v>
      </c>
      <c r="E279" s="44"/>
      <c r="F279" s="37"/>
      <c r="G279" s="37"/>
      <c r="H279" s="37"/>
      <c r="I279" s="37"/>
      <c r="J279" s="37"/>
    </row>
    <row r="280" spans="2:10" s="36" customFormat="1" hidden="1" outlineLevel="1" x14ac:dyDescent="0.25">
      <c r="B280" s="32" t="s">
        <v>78</v>
      </c>
      <c r="C280" s="54"/>
      <c r="D280" s="54"/>
      <c r="E280" s="54"/>
      <c r="F280" s="54"/>
      <c r="G280" s="54"/>
      <c r="H280" s="54"/>
      <c r="I280" s="54"/>
      <c r="J280" s="54"/>
    </row>
    <row r="281" spans="2:10" s="36" customFormat="1" ht="12" hidden="1" outlineLevel="1" x14ac:dyDescent="0.2">
      <c r="B281" s="41" t="s">
        <v>89</v>
      </c>
      <c r="C281" s="37"/>
      <c r="D281" s="37" t="str">
        <f ca="1">_xll.DBR(ServerCubeAnnualParameters,elmEmpresaSelection,elmUltimoCierre,elmVersionReal,AñoActual,"Texto")</f>
        <v>2019.06</v>
      </c>
      <c r="E281" s="37"/>
      <c r="F281" s="37"/>
      <c r="G281" s="37"/>
      <c r="H281" s="37"/>
      <c r="I281" s="37"/>
      <c r="J281" s="37"/>
    </row>
    <row r="282" spans="2:10" s="36" customFormat="1" ht="12" hidden="1" outlineLevel="1" x14ac:dyDescent="0.2">
      <c r="B282" s="41" t="s">
        <v>90</v>
      </c>
      <c r="C282" s="37"/>
      <c r="D282" s="37" t="str">
        <f ca="1">_xll.DBR(ServerCubeAnnualParameters,elmEmpresaSelection,elmProximoCierre,elmVersionReal,AñoActual,"Texto")</f>
        <v>2019.12</v>
      </c>
      <c r="E282" s="37"/>
      <c r="F282" s="37"/>
      <c r="G282" s="37"/>
      <c r="H282" s="37"/>
      <c r="I282" s="37"/>
      <c r="J282" s="37"/>
    </row>
    <row r="283" spans="2:10" s="36" customFormat="1" ht="12" hidden="1" outlineLevel="1" x14ac:dyDescent="0.2">
      <c r="B283" s="41" t="s">
        <v>207</v>
      </c>
      <c r="C283" s="37" t="str">
        <f ca="1">_xll.SUBNM(""&amp;ServerDimTime&amp;"",""&amp;SubsetDimTime2&amp;"",MesActual)</f>
        <v>2019.11</v>
      </c>
      <c r="D283" s="37"/>
      <c r="E283" s="37"/>
      <c r="F283" s="37"/>
      <c r="G283" s="37"/>
      <c r="H283" s="37"/>
      <c r="I283" s="37"/>
      <c r="J283" s="37"/>
    </row>
    <row r="284" spans="2:10" s="36" customFormat="1" ht="12" hidden="1" outlineLevel="1" x14ac:dyDescent="0.2">
      <c r="B284" s="41" t="s">
        <v>220</v>
      </c>
      <c r="C284" s="37" t="s">
        <v>221</v>
      </c>
      <c r="D284" s="37"/>
      <c r="E284" s="37"/>
      <c r="F284" s="37"/>
      <c r="G284" s="37"/>
      <c r="H284" s="37"/>
      <c r="I284" s="37"/>
      <c r="J284" s="37"/>
    </row>
    <row r="285" spans="2:10" s="36" customFormat="1" ht="12" hidden="1" outlineLevel="1" x14ac:dyDescent="0.2">
      <c r="B285" s="41" t="s">
        <v>222</v>
      </c>
      <c r="C285" s="42" t="b">
        <v>0</v>
      </c>
      <c r="D285" s="37"/>
      <c r="E285" s="44"/>
      <c r="F285" s="37"/>
      <c r="G285" s="37"/>
      <c r="H285" s="37"/>
      <c r="I285" s="37"/>
      <c r="J285" s="37"/>
    </row>
    <row r="286" spans="2:10" s="36" customFormat="1" ht="12" hidden="1" outlineLevel="1" x14ac:dyDescent="0.2">
      <c r="B286" s="41" t="s">
        <v>223</v>
      </c>
      <c r="C286" s="37" t="s">
        <v>224</v>
      </c>
      <c r="D286" s="37"/>
      <c r="E286" s="44"/>
      <c r="F286" s="37"/>
      <c r="G286" s="37"/>
      <c r="H286" s="37"/>
      <c r="I286" s="37"/>
      <c r="J286" s="37"/>
    </row>
    <row r="287" spans="2:10" s="36" customFormat="1" ht="12" hidden="1" outlineLevel="1" x14ac:dyDescent="0.2">
      <c r="B287" s="41" t="s">
        <v>225</v>
      </c>
      <c r="C287" s="37" t="s">
        <v>226</v>
      </c>
      <c r="D287" s="37"/>
      <c r="E287" s="44"/>
      <c r="F287" s="37"/>
      <c r="G287" s="37"/>
      <c r="H287" s="37"/>
      <c r="I287" s="37"/>
      <c r="J287" s="37"/>
    </row>
    <row r="288" spans="2:10" s="36" customFormat="1" ht="12" hidden="1" outlineLevel="1" x14ac:dyDescent="0.2">
      <c r="B288" s="41" t="s">
        <v>227</v>
      </c>
      <c r="C288" s="37" t="s">
        <v>228</v>
      </c>
      <c r="D288" s="37" t="s">
        <v>229</v>
      </c>
      <c r="E288" s="44"/>
      <c r="F288" s="37"/>
      <c r="G288" s="37"/>
      <c r="H288" s="37"/>
      <c r="I288" s="37"/>
      <c r="J288" s="37"/>
    </row>
    <row r="289" spans="1:27" s="36" customFormat="1" ht="12" hidden="1" outlineLevel="1" x14ac:dyDescent="0.2">
      <c r="B289" s="41" t="s">
        <v>230</v>
      </c>
      <c r="C289" s="37" t="s">
        <v>231</v>
      </c>
      <c r="D289" s="37" t="s">
        <v>232</v>
      </c>
      <c r="E289" s="44"/>
      <c r="F289" s="37"/>
      <c r="G289" s="37"/>
      <c r="H289" s="37"/>
      <c r="I289" s="37"/>
      <c r="J289" s="37"/>
    </row>
    <row r="290" spans="1:27" s="36" customFormat="1" ht="12" hidden="1" outlineLevel="1" x14ac:dyDescent="0.2">
      <c r="B290" s="41" t="s">
        <v>233</v>
      </c>
      <c r="C290" s="37" t="s">
        <v>234</v>
      </c>
      <c r="D290" s="37" t="s">
        <v>235</v>
      </c>
      <c r="E290" s="44"/>
      <c r="F290" s="37"/>
      <c r="G290" s="37"/>
      <c r="H290" s="37"/>
      <c r="I290" s="37"/>
      <c r="J290" s="37"/>
    </row>
    <row r="291" spans="1:27" s="36" customFormat="1" ht="12" hidden="1" outlineLevel="1" x14ac:dyDescent="0.2">
      <c r="B291" s="41" t="s">
        <v>236</v>
      </c>
      <c r="C291" s="37" t="s">
        <v>237</v>
      </c>
      <c r="D291" s="37" t="s">
        <v>238</v>
      </c>
      <c r="E291" s="44"/>
      <c r="F291" s="37"/>
      <c r="G291" s="37"/>
      <c r="H291" s="37"/>
      <c r="I291" s="37"/>
      <c r="J291" s="37"/>
    </row>
    <row r="292" spans="1:27" s="36" customFormat="1" ht="12" hidden="1" outlineLevel="1" x14ac:dyDescent="0.2">
      <c r="B292" s="41" t="s">
        <v>239</v>
      </c>
      <c r="C292" s="37" t="str">
        <f ca="1">IF(elmMostrarValoresPorSelection=MostrarValoresPorOpcion5,AñoActual,IF(elmMostrarValoresPorSelection=MostrarValoresPorOpcion4,PrefijoMostrarValoresPorOpcion4&amp;AñoActual,IF(elmMostrarValoresPorSelection=MostrarValoresPorOpcion3,PrefijoMostrarValoresPorOpcion3&amp;AñoActual,IF(elmMostrarValoresPorSelection=MostrarValoresPorOpcion2,PrefijoMostrarValoresPorOpcion2&amp;AñoActual,AñoActual))))</f>
        <v>QTD2019</v>
      </c>
      <c r="D292" s="37" t="str">
        <f ca="1">IF(FlagActivarFiltroAcumularPor=TRUE,_xll.DBRA(ServerDimTime,elmAcumularPorSelection,"Año Periodo"),_xll.DBRA(ServerDimTime,elmPeriodoSelection,"Año Periodo"))</f>
        <v>2019</v>
      </c>
      <c r="E292" s="44"/>
      <c r="F292" s="37"/>
      <c r="G292" s="37"/>
      <c r="H292" s="37"/>
      <c r="I292" s="37"/>
      <c r="J292" s="37"/>
    </row>
    <row r="293" spans="1:27" s="36" customFormat="1" ht="12" hidden="1" outlineLevel="1" x14ac:dyDescent="0.2">
      <c r="B293" s="41" t="s">
        <v>242</v>
      </c>
      <c r="C293" s="37" t="str">
        <f ca="1">elmAcumularPorSelection</f>
        <v>2019.11</v>
      </c>
      <c r="D293" s="37"/>
      <c r="E293" s="44"/>
      <c r="F293" s="37"/>
      <c r="G293" s="37"/>
      <c r="H293" s="37"/>
      <c r="I293" s="37"/>
      <c r="J293" s="37"/>
    </row>
    <row r="294" spans="1:27" s="36" customFormat="1" ht="12" hidden="1" outlineLevel="1" x14ac:dyDescent="0.2">
      <c r="B294" s="41"/>
      <c r="C294" s="37"/>
      <c r="D294" s="37"/>
      <c r="E294" s="44"/>
      <c r="F294" s="37"/>
      <c r="G294" s="37"/>
      <c r="H294" s="37"/>
      <c r="I294" s="37"/>
      <c r="J294" s="37"/>
    </row>
    <row r="295" spans="1:27" s="36" customFormat="1" ht="12" hidden="1" outlineLevel="1" x14ac:dyDescent="0.2">
      <c r="B295" s="41"/>
      <c r="C295" s="37"/>
      <c r="D295" s="37"/>
      <c r="E295" s="44"/>
      <c r="F295" s="37"/>
      <c r="G295" s="37"/>
      <c r="H295" s="37"/>
      <c r="I295" s="37"/>
      <c r="J295" s="37"/>
    </row>
    <row r="296" spans="1:27" hidden="1" outlineLevel="1" x14ac:dyDescent="0.25">
      <c r="B296" s="32" t="s">
        <v>79</v>
      </c>
      <c r="C296" s="32"/>
      <c r="D296" s="32"/>
      <c r="E296" s="32"/>
      <c r="F296" s="32"/>
      <c r="G296" s="32"/>
      <c r="H296" s="32"/>
      <c r="I296" s="32"/>
      <c r="J296" s="32"/>
    </row>
    <row r="297" spans="1:27" s="10" customFormat="1" ht="12" customHeight="1" collapsed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1" t="s">
        <v>125</v>
      </c>
      <c r="L297" s="91"/>
      <c r="M297" s="9"/>
      <c r="P297" s="82" t="str">
        <f>ApplicationName</f>
        <v>Declaraciones Tributarias</v>
      </c>
      <c r="Q297" s="82"/>
      <c r="R297" s="82"/>
      <c r="S297" s="82"/>
      <c r="T297" s="82"/>
      <c r="U297" s="82"/>
      <c r="V297" s="82"/>
      <c r="W297" s="82"/>
      <c r="X297" s="82"/>
      <c r="Y297" s="82"/>
      <c r="Z297" s="82"/>
      <c r="AA297" s="82"/>
    </row>
    <row r="298" spans="1:27" s="10" customFormat="1" ht="1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1"/>
      <c r="L298" s="91"/>
      <c r="M298" s="9"/>
      <c r="P298" s="82"/>
      <c r="Q298" s="82"/>
      <c r="R298" s="82"/>
      <c r="S298" s="82"/>
      <c r="T298" s="82"/>
      <c r="U298" s="82"/>
      <c r="V298" s="82"/>
      <c r="W298" s="82"/>
      <c r="X298" s="82"/>
      <c r="Y298" s="82"/>
      <c r="Z298" s="82"/>
      <c r="AA298" s="82"/>
    </row>
    <row r="299" spans="1:27" s="10" customFormat="1" ht="1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1"/>
      <c r="L299" s="91"/>
      <c r="M299" s="9"/>
      <c r="P299" s="83" t="str">
        <f ca="1">ApplicationTitle</f>
        <v>Liquidacion Contribucion Ley 1101-2006</v>
      </c>
      <c r="Q299" s="83"/>
      <c r="R299" s="83"/>
      <c r="S299" s="83"/>
      <c r="T299" s="83"/>
      <c r="U299" s="83"/>
      <c r="V299" s="83"/>
      <c r="W299" s="83"/>
      <c r="X299" s="83"/>
      <c r="Y299" s="83"/>
      <c r="Z299" s="83"/>
      <c r="AA299" s="83"/>
    </row>
    <row r="300" spans="1:27" s="1" customFormat="1" ht="3.95" customHeight="1" x14ac:dyDescent="0.2">
      <c r="A300" s="90"/>
      <c r="B300" s="90"/>
      <c r="C300" s="90"/>
      <c r="D300" s="90"/>
      <c r="E300" s="90"/>
      <c r="F300" s="90"/>
      <c r="G300" s="90"/>
      <c r="H300" s="90"/>
      <c r="I300" s="90"/>
      <c r="J300" s="90"/>
      <c r="K300" s="90"/>
      <c r="L300" s="64"/>
      <c r="M300" s="64"/>
    </row>
    <row r="302" spans="1:27" s="3" customFormat="1" ht="20.100000000000001" customHeight="1" x14ac:dyDescent="0.25">
      <c r="K302" s="89" t="s">
        <v>82</v>
      </c>
      <c r="L302" s="89"/>
      <c r="M302" s="89"/>
      <c r="N302" s="89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</row>
    <row r="303" spans="1:27" s="4" customFormat="1" ht="3.75" customHeight="1" x14ac:dyDescent="0.25">
      <c r="K303" s="5"/>
      <c r="L303" s="5"/>
      <c r="M303" s="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</row>
    <row r="304" spans="1:27" s="3" customFormat="1" ht="15" customHeight="1" x14ac:dyDescent="0.25">
      <c r="K304" s="65" t="s">
        <v>80</v>
      </c>
      <c r="L304" s="8" t="str">
        <f ca="1">_xll.SUBNM(""&amp;ServerDimEmpresa&amp;"",""&amp;SubsetLeaf&amp;"",elmEmpresaPredeterminado)</f>
        <v>SPRC</v>
      </c>
      <c r="M304" s="65" t="s">
        <v>208</v>
      </c>
      <c r="N304" s="66" t="str">
        <f ca="1">_xll.SUBNM(""&amp;ServerDimListaSeleccion&amp;"",""&amp;SubsetDimLista4&amp;"","Trimestre","Descripcion")</f>
        <v>Trimestre</v>
      </c>
      <c r="O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</row>
    <row r="305" spans="1:999" s="3" customFormat="1" ht="15" customHeight="1" x14ac:dyDescent="0.25">
      <c r="K305" s="65" t="s">
        <v>1</v>
      </c>
      <c r="L305" s="66" t="str">
        <f ca="1">_xll.SUBNM(""&amp;ServerDimMoneda&amp;"",""&amp;SubsetLeaf&amp;"",elmMonedaPredeterminado)</f>
        <v>COP</v>
      </c>
      <c r="M305" s="65" t="s">
        <v>54</v>
      </c>
      <c r="N305" s="8" t="str">
        <f ca="1">_xll.SUBNM(""&amp;ServerDimTime&amp;"",""&amp;SubsetDimTime3&amp;"",elmPeriodoConsolidadoPredeterminado)</f>
        <v>QTD2019</v>
      </c>
      <c r="O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</row>
    <row r="306" spans="1:999" s="3" customFormat="1" ht="15" customHeight="1" x14ac:dyDescent="0.25">
      <c r="K306" s="65" t="s">
        <v>83</v>
      </c>
      <c r="L306" s="66" t="str">
        <f ca="1">_xll.SUBNM(""&amp;ServerDimMeasure&amp;"",""&amp;SubsetDimMedida2&amp;"",elmMedidaPredeterminado)</f>
        <v>Actividad Periodo</v>
      </c>
      <c r="M306" s="65" t="s">
        <v>209</v>
      </c>
      <c r="N306" s="8" t="str">
        <f ca="1">_xll.SUBNM(""&amp;ServerDimTime&amp;"",""&amp;SubsetDimTime2&amp;"",MesActual)</f>
        <v>2019.11</v>
      </c>
      <c r="O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</row>
    <row r="307" spans="1:999" s="3" customFormat="1" ht="15" customHeight="1" x14ac:dyDescent="0.25">
      <c r="K307" s="65" t="s">
        <v>210</v>
      </c>
      <c r="L307" s="66" t="str">
        <f ca="1">_xll.SUBNM(""&amp;ServerDimVersion&amp;"",""&amp;SubsetLeaf&amp;"",elmVersionReal)</f>
        <v>Real</v>
      </c>
      <c r="M307" s="65" t="s">
        <v>86</v>
      </c>
      <c r="N307" s="8" t="str">
        <f ca="1">_xll.SUBNM(""&amp;ServerDimListaSeleccion&amp;"",""&amp;SubsetDimLista2&amp;"","1","Descripcion")</f>
        <v>SI</v>
      </c>
      <c r="O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</row>
    <row r="308" spans="1:999" x14ac:dyDescent="0.25">
      <c r="K308" s="3"/>
      <c r="L308" s="3"/>
      <c r="M308" s="3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</row>
    <row r="309" spans="1:999" x14ac:dyDescent="0.25">
      <c r="K309" s="85" t="str">
        <f ca="1">elmAlertaRevisionPendiente</f>
        <v/>
      </c>
      <c r="L309" s="85"/>
      <c r="M309" s="45"/>
      <c r="N309" s="6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C309" s="46"/>
    </row>
    <row r="310" spans="1:999" s="7" customFormat="1" x14ac:dyDescent="0.25">
      <c r="K310" s="88" t="str">
        <f ca="1">_xll.DBRA(ServerDimEmpresa,$L$304,"Nombre Empresa")</f>
        <v>SOCIEDAD PORTUARIA REGIONAL CARTAGENA S.A.</v>
      </c>
      <c r="L310" s="88"/>
      <c r="M310" s="88"/>
      <c r="N310" s="47" t="str">
        <f ca="1">IF(FlagActivarFiltroAcumularPor=TRUE,PreFijoFiltroAcumularPor&amp;elmAcumularPorSelection,elmPeriodoSelection)</f>
        <v>QTD2019</v>
      </c>
      <c r="O310" s="45"/>
      <c r="P310" s="47" t="str">
        <f ca="1">_xll.ELCOMP(ServerDimTime,$N$310,1)</f>
        <v>QTD2019.I</v>
      </c>
      <c r="Q310" s="47" t="str">
        <f ca="1">_xll.ELCOMP(ServerDimTime,$N$310,2)</f>
        <v>QTD2019.II</v>
      </c>
      <c r="R310" s="47" t="str">
        <f ca="1">_xll.ELCOMP(ServerDimTime,$N$310,3)</f>
        <v>QTD2019.III</v>
      </c>
      <c r="S310" s="47" t="str">
        <f ca="1">_xll.ELCOMP(ServerDimTime,$N$310,4)</f>
        <v>QTD2019.IV</v>
      </c>
      <c r="T310" s="47" t="str">
        <f ca="1">_xll.ELCOMP(ServerDimTime,$N$310,5)</f>
        <v/>
      </c>
      <c r="U310" s="47" t="str">
        <f ca="1">_xll.ELCOMP(ServerDimTime,$N$310,6)</f>
        <v/>
      </c>
      <c r="V310" s="47" t="str">
        <f ca="1">_xll.ELCOMP(ServerDimTime,$N$310,7)</f>
        <v/>
      </c>
      <c r="W310" s="47" t="str">
        <f ca="1">_xll.ELCOMP(ServerDimTime,$N$310,8)</f>
        <v/>
      </c>
      <c r="X310" s="47" t="str">
        <f ca="1">_xll.ELCOMP(ServerDimTime,$N$310,9)</f>
        <v/>
      </c>
      <c r="Y310" s="47" t="str">
        <f ca="1">_xll.ELCOMP(ServerDimTime,$N$310,10)</f>
        <v/>
      </c>
      <c r="Z310" s="47" t="str">
        <f ca="1">_xll.ELCOMP(ServerDimTime,$N$310,11)</f>
        <v/>
      </c>
      <c r="AA310" s="47" t="str">
        <f ca="1">_xll.ELCOMP(ServerDimTime,$N$310,12)</f>
        <v/>
      </c>
    </row>
    <row r="311" spans="1:999" ht="15.75" thickBot="1" x14ac:dyDescent="0.3">
      <c r="A311" s="16"/>
      <c r="B311" s="19" t="str">
        <f t="shared" ref="B311" ca="1" si="8">elmEmpresaSelection&amp;IF(OR($D311="CuentaN1",$D311="CuentaN2"),$D311,$D311&amp;$C311)</f>
        <v>SPRCCuentaN1</v>
      </c>
      <c r="C311" s="16">
        <f>IF(MOD(ROW($K311),2)=0,0,1)</f>
        <v>1</v>
      </c>
      <c r="D311" s="16" t="str">
        <f ca="1">IF(_xll.TM1RPTELISCONSOLIDATED(ReportDynamicRow1,$K311),"CuentaN1","N")</f>
        <v>CuentaN1</v>
      </c>
      <c r="E311" s="16"/>
      <c r="F311" s="16"/>
      <c r="G311" s="16"/>
      <c r="H311" s="16"/>
      <c r="I311" s="16"/>
      <c r="J311" s="16"/>
      <c r="K311" s="87" t="str">
        <f ca="1">_xll.TM1RPTROW(ReportView1,ServerDimReport,"",,AliasDimReport2,0,MDXFilter1,0,1)</f>
        <v>(BASE GRAVABLE CONTRIBUCION PARAFISCAL TURISMO)</v>
      </c>
      <c r="L311" s="87"/>
      <c r="M311" s="87"/>
      <c r="N311" s="20">
        <f ca="1">_xll.DBRW(ReportView1,elmEmpresaSelection,$K311,elmVersionSelection,N$310,elmMedidaSelection)</f>
        <v>-18063511218</v>
      </c>
      <c r="O311" s="45"/>
      <c r="P311" s="20">
        <f ca="1">_xll.DBRW(ReportView1,elmEmpresaSelection,$K311,elmVersionSelection,P$310,elmMedidaSelection)</f>
        <v>-7676413565</v>
      </c>
      <c r="Q311" s="20">
        <f ca="1">_xll.DBRW(ReportView1,elmEmpresaSelection,$K311,elmVersionSelection,Q$310,elmMedidaSelection)</f>
        <v>-3782206552</v>
      </c>
      <c r="R311" s="20">
        <f ca="1">_xll.DBRW(ReportView1,elmEmpresaSelection,$K311,elmVersionSelection,R$310,elmMedidaSelection)</f>
        <v>-2236920719</v>
      </c>
      <c r="S311" s="20">
        <f ca="1">_xll.DBRW(ReportView1,elmEmpresaSelection,$K311,elmVersionSelection,S$310,elmMedidaSelection)</f>
        <v>-4367970382</v>
      </c>
      <c r="T311" s="20" t="str">
        <f ca="1">_xll.DBRW(ReportView1,elmEmpresaSelection,$K311,elmVersionSelection,T$310,elmMedidaSelection)</f>
        <v/>
      </c>
      <c r="U311" s="20" t="str">
        <f ca="1">_xll.DBRW(ReportView1,elmEmpresaSelection,$K311,elmVersionSelection,U$310,elmMedidaSelection)</f>
        <v/>
      </c>
      <c r="V311" s="20" t="str">
        <f ca="1">_xll.DBRW(ReportView1,elmEmpresaSelection,$K311,elmVersionSelection,V$310,elmMedidaSelection)</f>
        <v/>
      </c>
      <c r="W311" s="20" t="str">
        <f ca="1">_xll.DBRW(ReportView1,elmEmpresaSelection,$K311,elmVersionSelection,W$310,elmMedidaSelection)</f>
        <v/>
      </c>
      <c r="X311" s="20" t="str">
        <f ca="1">_xll.DBRW(ReportView1,elmEmpresaSelection,$K311,elmVersionSelection,X$310,elmMedidaSelection)</f>
        <v/>
      </c>
      <c r="Y311" s="20" t="str">
        <f ca="1">_xll.DBRW(ReportView1,elmEmpresaSelection,$K311,elmVersionSelection,Y$310,elmMedidaSelection)</f>
        <v/>
      </c>
      <c r="Z311" s="20" t="str">
        <f ca="1">_xll.DBRW(ReportView1,elmEmpresaSelection,$K311,elmVersionSelection,Z$310,elmMedidaSelection)</f>
        <v/>
      </c>
      <c r="AA311" s="20" t="str">
        <f ca="1">_xll.DBRW(ReportView1,elmEmpresaSelection,$K311,elmVersionSelection,AA$310,elmMedidaSelection)</f>
        <v/>
      </c>
      <c r="AB311" s="48"/>
    </row>
    <row r="312" spans="1:999" s="70" customFormat="1" ht="5.25" customHeight="1" thickTop="1" x14ac:dyDescent="0.25">
      <c r="A312" s="27"/>
      <c r="B312" s="67"/>
      <c r="C312" s="27"/>
      <c r="D312" s="27"/>
      <c r="E312" s="27"/>
      <c r="F312" s="27"/>
      <c r="G312" s="27"/>
      <c r="H312" s="27"/>
      <c r="I312" s="27"/>
      <c r="J312" s="27"/>
      <c r="K312" s="68"/>
      <c r="L312" s="68"/>
      <c r="M312" s="68"/>
      <c r="N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69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4"/>
      <c r="HJ312" s="4"/>
      <c r="HK312" s="4"/>
      <c r="HL312" s="4"/>
      <c r="HM312" s="4"/>
      <c r="HN312" s="4"/>
      <c r="HO312" s="4"/>
      <c r="HP312" s="4"/>
      <c r="HQ312" s="4"/>
      <c r="HR312" s="4"/>
      <c r="HS312" s="4"/>
      <c r="HT312" s="4"/>
      <c r="HU312" s="4"/>
      <c r="HV312" s="4"/>
      <c r="HW312" s="4"/>
      <c r="HX312" s="4"/>
      <c r="HY312" s="4"/>
      <c r="HZ312" s="4"/>
      <c r="IA312" s="4"/>
      <c r="IB312" s="4"/>
      <c r="IC312" s="4"/>
      <c r="ID312" s="4"/>
      <c r="IE312" s="4"/>
      <c r="IF312" s="4"/>
      <c r="IG312" s="4"/>
      <c r="IH312" s="4"/>
      <c r="II312" s="4"/>
      <c r="IJ312" s="4"/>
      <c r="IK312" s="4"/>
      <c r="IL312" s="4"/>
      <c r="IM312" s="4"/>
      <c r="IN312" s="4"/>
      <c r="IO312" s="4"/>
      <c r="IP312" s="4"/>
      <c r="IQ312" s="4"/>
      <c r="IR312" s="4"/>
      <c r="IS312" s="4"/>
      <c r="IT312" s="4"/>
      <c r="IU312" s="4"/>
      <c r="IV312" s="4"/>
      <c r="IW312" s="4"/>
      <c r="IX312" s="4"/>
      <c r="IY312" s="4"/>
      <c r="IZ312" s="4"/>
      <c r="JA312" s="4"/>
      <c r="JB312" s="4"/>
      <c r="JC312" s="4"/>
      <c r="JD312" s="4"/>
      <c r="JE312" s="4"/>
      <c r="JF312" s="4"/>
      <c r="JG312" s="4"/>
      <c r="JH312" s="4"/>
      <c r="JI312" s="4"/>
      <c r="JJ312" s="4"/>
      <c r="JK312" s="4"/>
      <c r="JL312" s="4"/>
      <c r="JM312" s="4"/>
      <c r="JN312" s="4"/>
      <c r="JO312" s="4"/>
      <c r="JP312" s="4"/>
      <c r="JQ312" s="4"/>
      <c r="JR312" s="4"/>
      <c r="JS312" s="4"/>
      <c r="JT312" s="4"/>
      <c r="JU312" s="4"/>
      <c r="JV312" s="4"/>
      <c r="JW312" s="4"/>
      <c r="JX312" s="4"/>
      <c r="JY312" s="4"/>
      <c r="JZ312" s="4"/>
      <c r="KA312" s="4"/>
      <c r="KB312" s="4"/>
      <c r="KC312" s="4"/>
      <c r="KD312" s="4"/>
      <c r="KE312" s="4"/>
      <c r="KF312" s="4"/>
      <c r="KG312" s="4"/>
      <c r="KH312" s="4"/>
      <c r="KI312" s="4"/>
      <c r="KJ312" s="4"/>
      <c r="KK312" s="4"/>
      <c r="KL312" s="4"/>
      <c r="KM312" s="4"/>
      <c r="KN312" s="4"/>
      <c r="KO312" s="4"/>
      <c r="KP312" s="4"/>
      <c r="KQ312" s="4"/>
      <c r="KR312" s="4"/>
      <c r="KS312" s="4"/>
      <c r="KT312" s="4"/>
      <c r="KU312" s="4"/>
      <c r="KV312" s="4"/>
      <c r="KW312" s="4"/>
      <c r="KX312" s="4"/>
      <c r="KY312" s="4"/>
      <c r="KZ312" s="4"/>
      <c r="LA312" s="4"/>
      <c r="LB312" s="4"/>
      <c r="LC312" s="4"/>
      <c r="LD312" s="4"/>
      <c r="LE312" s="4"/>
      <c r="LF312" s="4"/>
      <c r="LG312" s="4"/>
      <c r="LH312" s="4"/>
      <c r="LI312" s="4"/>
      <c r="LJ312" s="4"/>
      <c r="LK312" s="4"/>
      <c r="LL312" s="4"/>
      <c r="LM312" s="4"/>
      <c r="LN312" s="4"/>
      <c r="LO312" s="4"/>
      <c r="LP312" s="4"/>
      <c r="LQ312" s="4"/>
      <c r="LR312" s="4"/>
      <c r="LS312" s="4"/>
      <c r="LT312" s="4"/>
      <c r="LU312" s="4"/>
      <c r="LV312" s="4"/>
      <c r="LW312" s="4"/>
      <c r="LX312" s="4"/>
      <c r="LY312" s="4"/>
      <c r="LZ312" s="4"/>
      <c r="MA312" s="4"/>
      <c r="MB312" s="4"/>
      <c r="MC312" s="4"/>
      <c r="MD312" s="4"/>
      <c r="ME312" s="4"/>
      <c r="MF312" s="4"/>
      <c r="MG312" s="4"/>
      <c r="MH312" s="4"/>
      <c r="MI312" s="4"/>
      <c r="MJ312" s="4"/>
      <c r="MK312" s="4"/>
      <c r="ML312" s="4"/>
      <c r="MM312" s="4"/>
      <c r="MN312" s="4"/>
      <c r="MO312" s="4"/>
      <c r="MP312" s="4"/>
      <c r="MQ312" s="4"/>
      <c r="MR312" s="4"/>
      <c r="MS312" s="4"/>
      <c r="MT312" s="4"/>
      <c r="MU312" s="4"/>
      <c r="MV312" s="4"/>
      <c r="MW312" s="4"/>
      <c r="MX312" s="4"/>
      <c r="MY312" s="4"/>
      <c r="MZ312" s="4"/>
      <c r="NA312" s="4"/>
      <c r="NB312" s="4"/>
      <c r="NC312" s="4"/>
      <c r="ND312" s="4"/>
      <c r="NE312" s="4"/>
      <c r="NF312" s="4"/>
      <c r="NG312" s="4"/>
      <c r="NH312" s="4"/>
      <c r="NI312" s="4"/>
      <c r="NJ312" s="4"/>
      <c r="NK312" s="4"/>
      <c r="NL312" s="4"/>
      <c r="NM312" s="4"/>
      <c r="NN312" s="4"/>
      <c r="NO312" s="4"/>
      <c r="NP312" s="4"/>
      <c r="NQ312" s="4"/>
      <c r="NR312" s="4"/>
      <c r="NS312" s="4"/>
      <c r="NT312" s="4"/>
      <c r="NU312" s="4"/>
      <c r="NV312" s="4"/>
      <c r="NW312" s="4"/>
      <c r="NX312" s="4"/>
      <c r="NY312" s="4"/>
      <c r="NZ312" s="4"/>
      <c r="OA312" s="4"/>
      <c r="OB312" s="4"/>
      <c r="OC312" s="4"/>
      <c r="OD312" s="4"/>
      <c r="OE312" s="4"/>
      <c r="OF312" s="4"/>
      <c r="OG312" s="4"/>
      <c r="OH312" s="4"/>
      <c r="OI312" s="4"/>
      <c r="OJ312" s="4"/>
      <c r="OK312" s="4"/>
      <c r="OL312" s="4"/>
      <c r="OM312" s="4"/>
      <c r="ON312" s="4"/>
      <c r="OO312" s="4"/>
      <c r="OP312" s="4"/>
      <c r="OQ312" s="4"/>
      <c r="OR312" s="4"/>
      <c r="OS312" s="4"/>
      <c r="OT312" s="4"/>
      <c r="OU312" s="4"/>
      <c r="OV312" s="4"/>
      <c r="OW312" s="4"/>
      <c r="OX312" s="4"/>
      <c r="OY312" s="4"/>
      <c r="OZ312" s="4"/>
      <c r="PA312" s="4"/>
      <c r="PB312" s="4"/>
      <c r="PC312" s="4"/>
      <c r="PD312" s="4"/>
      <c r="PE312" s="4"/>
      <c r="PF312" s="4"/>
      <c r="PG312" s="4"/>
      <c r="PH312" s="4"/>
      <c r="PI312" s="4"/>
      <c r="PJ312" s="4"/>
      <c r="PK312" s="4"/>
      <c r="PL312" s="4"/>
      <c r="PM312" s="4"/>
      <c r="PN312" s="4"/>
      <c r="PO312" s="4"/>
      <c r="PP312" s="4"/>
      <c r="PQ312" s="4"/>
      <c r="PR312" s="4"/>
      <c r="PS312" s="4"/>
      <c r="PT312" s="4"/>
      <c r="PU312" s="4"/>
      <c r="PV312" s="4"/>
      <c r="PW312" s="4"/>
      <c r="PX312" s="4"/>
      <c r="PY312" s="4"/>
      <c r="PZ312" s="4"/>
      <c r="QA312" s="4"/>
      <c r="QB312" s="4"/>
      <c r="QC312" s="4"/>
      <c r="QD312" s="4"/>
      <c r="QE312" s="4"/>
      <c r="QF312" s="4"/>
      <c r="QG312" s="4"/>
      <c r="QH312" s="4"/>
      <c r="QI312" s="4"/>
      <c r="QJ312" s="4"/>
      <c r="QK312" s="4"/>
      <c r="QL312" s="4"/>
      <c r="QM312" s="4"/>
      <c r="QN312" s="4"/>
      <c r="QO312" s="4"/>
      <c r="QP312" s="4"/>
      <c r="QQ312" s="4"/>
      <c r="QR312" s="4"/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/>
      <c r="RM312" s="4"/>
      <c r="RN312" s="4"/>
      <c r="RO312" s="4"/>
      <c r="RP312" s="4"/>
      <c r="RQ312" s="4"/>
      <c r="RR312" s="4"/>
      <c r="RS312" s="4"/>
      <c r="RT312" s="4"/>
      <c r="RU312" s="4"/>
      <c r="RV312" s="4"/>
      <c r="RW312" s="4"/>
      <c r="RX312" s="4"/>
      <c r="RY312" s="4"/>
      <c r="RZ312" s="4"/>
      <c r="SA312" s="4"/>
      <c r="SB312" s="4"/>
      <c r="SC312" s="4"/>
      <c r="SD312" s="4"/>
      <c r="SE312" s="4"/>
      <c r="SF312" s="4"/>
      <c r="SG312" s="4"/>
      <c r="SH312" s="4"/>
      <c r="SI312" s="4"/>
      <c r="SJ312" s="4"/>
      <c r="SK312" s="4"/>
      <c r="SL312" s="4"/>
      <c r="SM312" s="4"/>
      <c r="SN312" s="4"/>
      <c r="SO312" s="4"/>
      <c r="SP312" s="4"/>
      <c r="SQ312" s="4"/>
      <c r="SR312" s="4"/>
      <c r="SS312" s="4"/>
      <c r="ST312" s="4"/>
      <c r="SU312" s="4"/>
      <c r="SV312" s="4"/>
      <c r="SW312" s="4"/>
      <c r="SX312" s="4"/>
      <c r="SY312" s="4"/>
      <c r="SZ312" s="4"/>
      <c r="TA312" s="4"/>
      <c r="TB312" s="4"/>
      <c r="TC312" s="4"/>
      <c r="TD312" s="4"/>
      <c r="TE312" s="4"/>
      <c r="TF312" s="4"/>
      <c r="TG312" s="4"/>
      <c r="TH312" s="4"/>
      <c r="TI312" s="4"/>
      <c r="TJ312" s="4"/>
      <c r="TK312" s="4"/>
      <c r="TL312" s="4"/>
      <c r="TM312" s="4"/>
      <c r="TN312" s="4"/>
      <c r="TO312" s="4"/>
      <c r="TP312" s="4"/>
      <c r="TQ312" s="4"/>
      <c r="TR312" s="4"/>
      <c r="TS312" s="4"/>
      <c r="TT312" s="4"/>
      <c r="TU312" s="4"/>
      <c r="TV312" s="4"/>
      <c r="TW312" s="4"/>
      <c r="TX312" s="4"/>
      <c r="TY312" s="4"/>
      <c r="TZ312" s="4"/>
      <c r="UA312" s="4"/>
      <c r="UB312" s="4"/>
      <c r="UC312" s="4"/>
      <c r="UD312" s="4"/>
      <c r="UE312" s="4"/>
      <c r="UF312" s="4"/>
      <c r="UG312" s="4"/>
      <c r="UH312" s="4"/>
      <c r="UI312" s="4"/>
      <c r="UJ312" s="4"/>
      <c r="UK312" s="4"/>
      <c r="UL312" s="4"/>
      <c r="UM312" s="4"/>
      <c r="UN312" s="4"/>
      <c r="UO312" s="4"/>
      <c r="UP312" s="4"/>
      <c r="UQ312" s="4"/>
      <c r="UR312" s="4"/>
      <c r="US312" s="4"/>
      <c r="UT312" s="4"/>
      <c r="UU312" s="4"/>
      <c r="UV312" s="4"/>
      <c r="UW312" s="4"/>
      <c r="UX312" s="4"/>
      <c r="UY312" s="4"/>
      <c r="UZ312" s="4"/>
      <c r="VA312" s="4"/>
      <c r="VB312" s="4"/>
      <c r="VC312" s="4"/>
      <c r="VD312" s="4"/>
      <c r="VE312" s="4"/>
      <c r="VF312" s="4"/>
      <c r="VG312" s="4"/>
      <c r="VH312" s="4"/>
      <c r="VI312" s="4"/>
      <c r="VJ312" s="4"/>
      <c r="VK312" s="4"/>
      <c r="VL312" s="4"/>
      <c r="VM312" s="4"/>
      <c r="VN312" s="4"/>
      <c r="VO312" s="4"/>
      <c r="VP312" s="4"/>
      <c r="VQ312" s="4"/>
      <c r="VR312" s="4"/>
      <c r="VS312" s="4"/>
      <c r="VT312" s="4"/>
      <c r="VU312" s="4"/>
      <c r="VV312" s="4"/>
      <c r="VW312" s="4"/>
      <c r="VX312" s="4"/>
      <c r="VY312" s="4"/>
      <c r="VZ312" s="4"/>
      <c r="WA312" s="4"/>
      <c r="WB312" s="4"/>
      <c r="WC312" s="4"/>
      <c r="WD312" s="4"/>
      <c r="WE312" s="4"/>
      <c r="WF312" s="4"/>
      <c r="WG312" s="4"/>
      <c r="WH312" s="4"/>
      <c r="WI312" s="4"/>
      <c r="WJ312" s="4"/>
      <c r="WK312" s="4"/>
      <c r="WL312" s="4"/>
      <c r="WM312" s="4"/>
      <c r="WN312" s="4"/>
      <c r="WO312" s="4"/>
      <c r="WP312" s="4"/>
      <c r="WQ312" s="4"/>
      <c r="WR312" s="4"/>
      <c r="WS312" s="4"/>
      <c r="WT312" s="4"/>
      <c r="WU312" s="4"/>
      <c r="WV312" s="4"/>
      <c r="WW312" s="4"/>
      <c r="WX312" s="4"/>
      <c r="WY312" s="4"/>
      <c r="WZ312" s="4"/>
      <c r="XA312" s="4"/>
      <c r="XB312" s="4"/>
      <c r="XC312" s="4"/>
      <c r="XD312" s="4"/>
      <c r="XE312" s="4"/>
      <c r="XF312" s="4"/>
      <c r="XG312" s="4"/>
      <c r="XH312" s="4"/>
      <c r="XI312" s="4"/>
      <c r="XJ312" s="4"/>
      <c r="XK312" s="4"/>
      <c r="XL312" s="4"/>
      <c r="XM312" s="4"/>
      <c r="XN312" s="4"/>
      <c r="XO312" s="4"/>
      <c r="XP312" s="4"/>
      <c r="XQ312" s="4"/>
      <c r="XR312" s="4"/>
      <c r="XS312" s="4"/>
      <c r="XT312" s="4"/>
      <c r="XU312" s="4"/>
      <c r="XV312" s="4"/>
      <c r="XW312" s="4"/>
      <c r="XX312" s="4"/>
      <c r="XY312" s="4"/>
      <c r="XZ312" s="4"/>
      <c r="YA312" s="4"/>
      <c r="YB312" s="4"/>
      <c r="YC312" s="4"/>
      <c r="YD312" s="4"/>
      <c r="YE312" s="4"/>
      <c r="YF312" s="4"/>
      <c r="YG312" s="4"/>
      <c r="YH312" s="4"/>
      <c r="YI312" s="4"/>
      <c r="YJ312" s="4"/>
      <c r="YK312" s="4"/>
      <c r="YL312" s="4"/>
      <c r="YM312" s="4"/>
      <c r="YN312" s="4"/>
      <c r="YO312" s="4"/>
      <c r="YP312" s="4"/>
      <c r="YQ312" s="4"/>
      <c r="YR312" s="4"/>
      <c r="YS312" s="4"/>
      <c r="YT312" s="4"/>
      <c r="YU312" s="4"/>
      <c r="YV312" s="4"/>
      <c r="YW312" s="4"/>
      <c r="YX312" s="4"/>
      <c r="YY312" s="4"/>
      <c r="YZ312" s="4"/>
      <c r="ZA312" s="4"/>
      <c r="ZB312" s="4"/>
      <c r="ZC312" s="4"/>
      <c r="ZD312" s="4"/>
      <c r="ZE312" s="4"/>
      <c r="ZF312" s="4"/>
      <c r="ZG312" s="4"/>
      <c r="ZH312" s="4"/>
      <c r="ZI312" s="4"/>
      <c r="ZJ312" s="4"/>
      <c r="ZK312" s="4"/>
      <c r="ZL312" s="4"/>
      <c r="ZM312" s="4"/>
      <c r="ZN312" s="4"/>
      <c r="ZO312" s="4"/>
      <c r="ZP312" s="4"/>
      <c r="ZQ312" s="4"/>
      <c r="ZR312" s="4"/>
      <c r="ZS312" s="4"/>
      <c r="ZT312" s="4"/>
      <c r="ZU312" s="4"/>
      <c r="ZV312" s="4"/>
      <c r="ZW312" s="4"/>
      <c r="ZX312" s="4"/>
      <c r="ZY312" s="4"/>
      <c r="ZZ312" s="4"/>
      <c r="AAA312" s="4"/>
      <c r="AAB312" s="4"/>
      <c r="AAC312" s="4"/>
      <c r="AAD312" s="4"/>
      <c r="AAE312" s="4"/>
      <c r="AAF312" s="4"/>
      <c r="AAG312" s="4"/>
      <c r="AAH312" s="4"/>
      <c r="AAI312" s="4"/>
      <c r="AAJ312" s="4"/>
      <c r="AAK312" s="4"/>
      <c r="AAL312" s="4"/>
      <c r="AAM312" s="4"/>
      <c r="AAN312" s="4"/>
      <c r="AAO312" s="4"/>
      <c r="AAP312" s="4"/>
      <c r="AAQ312" s="4"/>
      <c r="AAR312" s="4"/>
      <c r="AAS312" s="4"/>
      <c r="AAT312" s="4"/>
      <c r="AAU312" s="4"/>
      <c r="AAV312" s="4"/>
      <c r="AAW312" s="4"/>
      <c r="AAX312" s="4"/>
      <c r="AAY312" s="4"/>
      <c r="AAZ312" s="4"/>
      <c r="ABA312" s="4"/>
      <c r="ABB312" s="4"/>
      <c r="ABC312" s="4"/>
      <c r="ABD312" s="4"/>
      <c r="ABE312" s="4"/>
      <c r="ABF312" s="4"/>
      <c r="ABG312" s="4"/>
      <c r="ABH312" s="4"/>
      <c r="ABI312" s="4"/>
      <c r="ABJ312" s="4"/>
      <c r="ABK312" s="4"/>
      <c r="ABL312" s="4"/>
      <c r="ABM312" s="4"/>
      <c r="ABN312" s="4"/>
      <c r="ABO312" s="4"/>
      <c r="ABP312" s="4"/>
      <c r="ABQ312" s="4"/>
      <c r="ABR312" s="4"/>
      <c r="ABS312" s="4"/>
      <c r="ABT312" s="4"/>
      <c r="ABU312" s="4"/>
      <c r="ABV312" s="4"/>
      <c r="ABW312" s="4"/>
      <c r="ABX312" s="4"/>
      <c r="ABY312" s="4"/>
      <c r="ABZ312" s="4"/>
      <c r="ACA312" s="4"/>
      <c r="ACB312" s="4"/>
      <c r="ACC312" s="4"/>
      <c r="ACD312" s="4"/>
      <c r="ACE312" s="4"/>
      <c r="ACF312" s="4"/>
      <c r="ACG312" s="4"/>
      <c r="ACH312" s="4"/>
      <c r="ACI312" s="4"/>
      <c r="ACJ312" s="4"/>
      <c r="ACK312" s="4"/>
      <c r="ACL312" s="4"/>
      <c r="ACM312" s="4"/>
      <c r="ACN312" s="4"/>
      <c r="ACO312" s="4"/>
      <c r="ACP312" s="4"/>
      <c r="ACQ312" s="4"/>
      <c r="ACR312" s="4"/>
      <c r="ACS312" s="4"/>
      <c r="ACT312" s="4"/>
      <c r="ACU312" s="4"/>
      <c r="ACV312" s="4"/>
      <c r="ACW312" s="4"/>
      <c r="ACX312" s="4"/>
      <c r="ACY312" s="4"/>
      <c r="ACZ312" s="4"/>
      <c r="ADA312" s="4"/>
      <c r="ADB312" s="4"/>
      <c r="ADC312" s="4"/>
      <c r="ADD312" s="4"/>
      <c r="ADE312" s="4"/>
      <c r="ADF312" s="4"/>
      <c r="ADG312" s="4"/>
      <c r="ADH312" s="4"/>
      <c r="ADI312" s="4"/>
      <c r="ADJ312" s="4"/>
      <c r="ADK312" s="4"/>
      <c r="ADL312" s="4"/>
      <c r="ADM312" s="4"/>
      <c r="ADN312" s="4"/>
      <c r="ADO312" s="4"/>
      <c r="ADP312" s="4"/>
      <c r="ADQ312" s="4"/>
      <c r="ADR312" s="4"/>
      <c r="ADS312" s="4"/>
      <c r="ADT312" s="4"/>
      <c r="ADU312" s="4"/>
      <c r="ADV312" s="4"/>
      <c r="ADW312" s="4"/>
      <c r="ADX312" s="4"/>
      <c r="ADY312" s="4"/>
      <c r="ADZ312" s="4"/>
      <c r="AEA312" s="4"/>
      <c r="AEB312" s="4"/>
      <c r="AEC312" s="4"/>
      <c r="AED312" s="4"/>
      <c r="AEE312" s="4"/>
      <c r="AEF312" s="4"/>
      <c r="AEG312" s="4"/>
      <c r="AEH312" s="4"/>
      <c r="AEI312" s="4"/>
      <c r="AEJ312" s="4"/>
      <c r="AEK312" s="4"/>
      <c r="AEL312" s="4"/>
      <c r="AEM312" s="4"/>
      <c r="AEN312" s="4"/>
      <c r="AEO312" s="4"/>
      <c r="AEP312" s="4"/>
      <c r="AEQ312" s="4"/>
      <c r="AER312" s="4"/>
      <c r="AES312" s="4"/>
      <c r="AET312" s="4"/>
      <c r="AEU312" s="4"/>
      <c r="AEV312" s="4"/>
      <c r="AEW312" s="4"/>
      <c r="AEX312" s="4"/>
      <c r="AEY312" s="4"/>
      <c r="AEZ312" s="4"/>
      <c r="AFA312" s="4"/>
      <c r="AFB312" s="4"/>
      <c r="AFC312" s="4"/>
      <c r="AFD312" s="4"/>
      <c r="AFE312" s="4"/>
      <c r="AFF312" s="4"/>
      <c r="AFG312" s="4"/>
      <c r="AFH312" s="4"/>
      <c r="AFI312" s="4"/>
      <c r="AFJ312" s="4"/>
      <c r="AFK312" s="4"/>
      <c r="AFL312" s="4"/>
      <c r="AFM312" s="4"/>
      <c r="AFN312" s="4"/>
      <c r="AFO312" s="4"/>
      <c r="AFP312" s="4"/>
      <c r="AFQ312" s="4"/>
      <c r="AFR312" s="4"/>
      <c r="AFS312" s="4"/>
      <c r="AFT312" s="4"/>
      <c r="AFU312" s="4"/>
      <c r="AFV312" s="4"/>
      <c r="AFW312" s="4"/>
      <c r="AFX312" s="4"/>
      <c r="AFY312" s="4"/>
      <c r="AFZ312" s="4"/>
      <c r="AGA312" s="4"/>
      <c r="AGB312" s="4"/>
      <c r="AGC312" s="4"/>
      <c r="AGD312" s="4"/>
      <c r="AGE312" s="4"/>
      <c r="AGF312" s="4"/>
      <c r="AGG312" s="4"/>
      <c r="AGH312" s="4"/>
      <c r="AGI312" s="4"/>
      <c r="AGJ312" s="4"/>
      <c r="AGK312" s="4"/>
      <c r="AGL312" s="4"/>
      <c r="AGM312" s="4"/>
      <c r="AGN312" s="4"/>
      <c r="AGO312" s="4"/>
      <c r="AGP312" s="4"/>
      <c r="AGQ312" s="4"/>
      <c r="AGR312" s="4"/>
      <c r="AGS312" s="4"/>
      <c r="AGT312" s="4"/>
      <c r="AGU312" s="4"/>
      <c r="AGV312" s="4"/>
      <c r="AGW312" s="4"/>
      <c r="AGX312" s="4"/>
      <c r="AGY312" s="4"/>
      <c r="AGZ312" s="4"/>
      <c r="AHA312" s="4"/>
      <c r="AHB312" s="4"/>
      <c r="AHC312" s="4"/>
      <c r="AHD312" s="4"/>
      <c r="AHE312" s="4"/>
      <c r="AHF312" s="4"/>
      <c r="AHG312" s="4"/>
      <c r="AHH312" s="4"/>
      <c r="AHI312" s="4"/>
      <c r="AHJ312" s="4"/>
      <c r="AHK312" s="4"/>
      <c r="AHL312" s="4"/>
      <c r="AHM312" s="4"/>
      <c r="AHN312" s="4"/>
      <c r="AHO312" s="4"/>
      <c r="AHP312" s="4"/>
      <c r="AHQ312" s="4"/>
      <c r="AHR312" s="4"/>
      <c r="AHS312" s="4"/>
      <c r="AHT312" s="4"/>
      <c r="AHU312" s="4"/>
      <c r="AHV312" s="4"/>
      <c r="AHW312" s="4"/>
      <c r="AHX312" s="4"/>
      <c r="AHY312" s="4"/>
      <c r="AHZ312" s="4"/>
      <c r="AIA312" s="4"/>
      <c r="AIB312" s="4"/>
      <c r="AIC312" s="4"/>
      <c r="AID312" s="4"/>
      <c r="AIE312" s="4"/>
      <c r="AIF312" s="4"/>
      <c r="AIG312" s="4"/>
      <c r="AIH312" s="4"/>
      <c r="AII312" s="4"/>
      <c r="AIJ312" s="4"/>
      <c r="AIK312" s="4"/>
      <c r="AIL312" s="4"/>
      <c r="AIM312" s="4"/>
      <c r="AIN312" s="4"/>
      <c r="AIO312" s="4"/>
      <c r="AIP312" s="4"/>
      <c r="AIQ312" s="4"/>
      <c r="AIR312" s="4"/>
      <c r="AIS312" s="4"/>
      <c r="AIT312" s="4"/>
      <c r="AIU312" s="4"/>
      <c r="AIV312" s="4"/>
      <c r="AIW312" s="4"/>
      <c r="AIX312" s="4"/>
      <c r="AIY312" s="4"/>
      <c r="AIZ312" s="4"/>
      <c r="AJA312" s="4"/>
      <c r="AJB312" s="4"/>
      <c r="AJC312" s="4"/>
      <c r="AJD312" s="4"/>
      <c r="AJE312" s="4"/>
      <c r="AJF312" s="4"/>
      <c r="AJG312" s="4"/>
      <c r="AJH312" s="4"/>
      <c r="AJI312" s="4"/>
      <c r="AJJ312" s="4"/>
      <c r="AJK312" s="4"/>
      <c r="AJL312" s="4"/>
      <c r="AJM312" s="4"/>
      <c r="AJN312" s="4"/>
      <c r="AJO312" s="4"/>
      <c r="AJP312" s="4"/>
      <c r="AJQ312" s="4"/>
      <c r="AJR312" s="4"/>
      <c r="AJS312" s="4"/>
      <c r="AJT312" s="4"/>
      <c r="AJU312" s="4"/>
      <c r="AJV312" s="4"/>
      <c r="AJW312" s="4"/>
      <c r="AJX312" s="4"/>
      <c r="AJY312" s="4"/>
      <c r="AJZ312" s="4"/>
      <c r="AKA312" s="4"/>
      <c r="AKB312" s="4"/>
      <c r="AKC312" s="4"/>
      <c r="AKD312" s="4"/>
      <c r="AKE312" s="4"/>
      <c r="AKF312" s="4"/>
      <c r="AKG312" s="4"/>
      <c r="AKH312" s="4"/>
      <c r="AKI312" s="4"/>
      <c r="AKJ312" s="4"/>
      <c r="AKK312" s="4"/>
      <c r="AKL312" s="4"/>
      <c r="AKM312" s="4"/>
      <c r="AKN312" s="4"/>
      <c r="AKO312" s="4"/>
      <c r="AKP312" s="4"/>
      <c r="AKQ312" s="4"/>
      <c r="AKR312" s="4"/>
      <c r="AKS312" s="4"/>
      <c r="AKT312" s="4"/>
      <c r="AKU312" s="4"/>
      <c r="AKV312" s="4"/>
      <c r="AKW312" s="4"/>
      <c r="AKX312" s="4"/>
      <c r="AKY312" s="4"/>
      <c r="AKZ312" s="4"/>
      <c r="ALA312" s="4"/>
      <c r="ALB312" s="4"/>
      <c r="ALC312" s="4"/>
      <c r="ALD312" s="4"/>
      <c r="ALE312" s="4"/>
      <c r="ALF312" s="4"/>
      <c r="ALG312" s="4"/>
      <c r="ALH312" s="4"/>
      <c r="ALI312" s="4"/>
      <c r="ALJ312" s="4"/>
      <c r="ALK312" s="4"/>
    </row>
    <row r="313" spans="1:999" s="72" customFormat="1" ht="15.75" thickBot="1" x14ac:dyDescent="0.3">
      <c r="A313" s="27"/>
      <c r="B313" s="67"/>
      <c r="C313" s="27"/>
      <c r="D313" s="27"/>
      <c r="E313" s="27"/>
      <c r="F313" s="27"/>
      <c r="G313" s="27"/>
      <c r="H313" s="27"/>
      <c r="I313" s="27"/>
      <c r="J313" s="27"/>
      <c r="K313" s="87" t="s">
        <v>245</v>
      </c>
      <c r="L313" s="87"/>
      <c r="M313" s="87"/>
      <c r="N313" s="20">
        <f ca="1">IF(OR(N$311="",N$311="",N$311=0),0,ROUND(N$311,-3)*-1)</f>
        <v>18063511000</v>
      </c>
      <c r="P313" s="20">
        <f ca="1">IF(OR(P$311="",P$311="",P$311=0),0,ROUND(P$311,-3)*-1)</f>
        <v>7676414000</v>
      </c>
      <c r="Q313" s="20">
        <f ca="1">IF(OR(Q$311="",Q$311="",Q$311=0),0,ROUND(Q$311,-3)*-1)</f>
        <v>3782207000</v>
      </c>
      <c r="R313" s="20">
        <f t="shared" ref="R313:AA313" ca="1" si="9">IF(OR(R$311="",R$311="",R$311=0),0,ROUND(R$311,-3)*-1)</f>
        <v>2236921000</v>
      </c>
      <c r="S313" s="20">
        <f t="shared" ca="1" si="9"/>
        <v>4367970000</v>
      </c>
      <c r="T313" s="20">
        <f t="shared" ca="1" si="9"/>
        <v>0</v>
      </c>
      <c r="U313" s="20">
        <f t="shared" ca="1" si="9"/>
        <v>0</v>
      </c>
      <c r="V313" s="20">
        <f t="shared" ca="1" si="9"/>
        <v>0</v>
      </c>
      <c r="W313" s="20">
        <f t="shared" ca="1" si="9"/>
        <v>0</v>
      </c>
      <c r="X313" s="20">
        <f t="shared" ca="1" si="9"/>
        <v>0</v>
      </c>
      <c r="Y313" s="20">
        <f t="shared" ca="1" si="9"/>
        <v>0</v>
      </c>
      <c r="Z313" s="20">
        <f t="shared" ca="1" si="9"/>
        <v>0</v>
      </c>
      <c r="AA313" s="20">
        <f t="shared" ca="1" si="9"/>
        <v>0</v>
      </c>
      <c r="AB313" s="73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74"/>
      <c r="BB313" s="74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74"/>
      <c r="BN313" s="74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74"/>
      <c r="BZ313" s="74"/>
      <c r="CA313" s="74"/>
      <c r="CB313" s="74"/>
      <c r="CC313" s="74"/>
      <c r="CD313" s="74"/>
      <c r="CE313" s="74"/>
      <c r="CF313" s="74"/>
      <c r="CG313" s="74"/>
      <c r="CH313" s="74"/>
      <c r="CI313" s="74"/>
      <c r="CJ313" s="74"/>
      <c r="CK313" s="74"/>
      <c r="CL313" s="74"/>
      <c r="CM313" s="74"/>
      <c r="CN313" s="74"/>
      <c r="CO313" s="74"/>
      <c r="CP313" s="74"/>
      <c r="CQ313" s="74"/>
      <c r="CR313" s="74"/>
      <c r="CS313" s="74"/>
      <c r="CT313" s="74"/>
      <c r="CU313" s="74"/>
      <c r="CV313" s="74"/>
      <c r="CW313" s="74"/>
      <c r="CX313" s="74"/>
      <c r="CY313" s="74"/>
      <c r="CZ313" s="74"/>
      <c r="DA313" s="74"/>
      <c r="DB313" s="74"/>
      <c r="DC313" s="74"/>
      <c r="DD313" s="74"/>
      <c r="DE313" s="74"/>
      <c r="DF313" s="74"/>
      <c r="DG313" s="74"/>
      <c r="DH313" s="74"/>
      <c r="DI313" s="74"/>
      <c r="DJ313" s="74"/>
      <c r="DK313" s="74"/>
      <c r="DL313" s="74"/>
      <c r="DM313" s="74"/>
      <c r="DN313" s="74"/>
      <c r="DO313" s="74"/>
      <c r="DP313" s="74"/>
      <c r="DQ313" s="74"/>
      <c r="DR313" s="74"/>
      <c r="DS313" s="74"/>
      <c r="DT313" s="74"/>
      <c r="DU313" s="74"/>
      <c r="DV313" s="74"/>
      <c r="DW313" s="74"/>
      <c r="DX313" s="74"/>
      <c r="DY313" s="74"/>
      <c r="DZ313" s="74"/>
      <c r="EA313" s="74"/>
      <c r="EB313" s="74"/>
      <c r="EC313" s="74"/>
      <c r="ED313" s="74"/>
      <c r="EE313" s="74"/>
      <c r="EF313" s="74"/>
      <c r="EG313" s="74"/>
      <c r="EH313" s="74"/>
      <c r="EI313" s="74"/>
      <c r="EJ313" s="74"/>
      <c r="EK313" s="74"/>
      <c r="EL313" s="74"/>
      <c r="EM313" s="74"/>
      <c r="EN313" s="74"/>
      <c r="EO313" s="74"/>
      <c r="EP313" s="74"/>
      <c r="EQ313" s="74"/>
      <c r="ER313" s="74"/>
      <c r="ES313" s="74"/>
      <c r="ET313" s="74"/>
      <c r="EU313" s="74"/>
      <c r="EV313" s="74"/>
      <c r="EW313" s="74"/>
      <c r="EX313" s="74"/>
      <c r="EY313" s="74"/>
      <c r="EZ313" s="74"/>
      <c r="FA313" s="74"/>
      <c r="FB313" s="74"/>
      <c r="FC313" s="74"/>
      <c r="FD313" s="74"/>
      <c r="FE313" s="74"/>
      <c r="FF313" s="74"/>
      <c r="FG313" s="74"/>
      <c r="FH313" s="74"/>
      <c r="FI313" s="74"/>
      <c r="FJ313" s="74"/>
      <c r="FK313" s="74"/>
      <c r="FL313" s="74"/>
      <c r="FM313" s="74"/>
      <c r="FN313" s="74"/>
      <c r="FO313" s="74"/>
      <c r="FP313" s="74"/>
      <c r="FQ313" s="74"/>
      <c r="FR313" s="74"/>
      <c r="FS313" s="74"/>
      <c r="FT313" s="74"/>
      <c r="FU313" s="74"/>
      <c r="FV313" s="74"/>
      <c r="FW313" s="74"/>
      <c r="FX313" s="74"/>
      <c r="FY313" s="74"/>
      <c r="FZ313" s="74"/>
      <c r="GA313" s="74"/>
      <c r="GB313" s="74"/>
      <c r="GC313" s="74"/>
      <c r="GD313" s="74"/>
      <c r="GE313" s="74"/>
      <c r="GF313" s="74"/>
      <c r="GG313" s="74"/>
      <c r="GH313" s="74"/>
      <c r="GI313" s="74"/>
      <c r="GJ313" s="74"/>
      <c r="GK313" s="74"/>
      <c r="GL313" s="74"/>
      <c r="GM313" s="74"/>
      <c r="GN313" s="74"/>
      <c r="GO313" s="74"/>
      <c r="GP313" s="74"/>
      <c r="GQ313" s="74"/>
      <c r="GR313" s="74"/>
      <c r="GS313" s="74"/>
      <c r="GT313" s="74"/>
      <c r="GU313" s="74"/>
      <c r="GV313" s="74"/>
      <c r="GW313" s="74"/>
      <c r="GX313" s="74"/>
      <c r="GY313" s="74"/>
      <c r="GZ313" s="74"/>
      <c r="HA313" s="74"/>
      <c r="HB313" s="74"/>
      <c r="HC313" s="74"/>
      <c r="HD313" s="74"/>
      <c r="HE313" s="74"/>
      <c r="HF313" s="74"/>
      <c r="HG313" s="74"/>
      <c r="HH313" s="74"/>
      <c r="HI313" s="74"/>
      <c r="HJ313" s="74"/>
      <c r="HK313" s="74"/>
      <c r="HL313" s="74"/>
      <c r="HM313" s="74"/>
      <c r="HN313" s="74"/>
      <c r="HO313" s="74"/>
      <c r="HP313" s="74"/>
      <c r="HQ313" s="74"/>
      <c r="HR313" s="74"/>
      <c r="HS313" s="74"/>
      <c r="HT313" s="74"/>
      <c r="HU313" s="74"/>
      <c r="HV313" s="74"/>
      <c r="HW313" s="74"/>
      <c r="HX313" s="74"/>
      <c r="HY313" s="74"/>
      <c r="HZ313" s="74"/>
      <c r="IA313" s="74"/>
      <c r="IB313" s="74"/>
      <c r="IC313" s="74"/>
      <c r="ID313" s="74"/>
      <c r="IE313" s="74"/>
      <c r="IF313" s="74"/>
      <c r="IG313" s="74"/>
      <c r="IH313" s="74"/>
      <c r="II313" s="74"/>
      <c r="IJ313" s="74"/>
      <c r="IK313" s="74"/>
      <c r="IL313" s="74"/>
      <c r="IM313" s="74"/>
      <c r="IN313" s="74"/>
      <c r="IO313" s="74"/>
      <c r="IP313" s="74"/>
      <c r="IQ313" s="74"/>
      <c r="IR313" s="74"/>
      <c r="IS313" s="74"/>
      <c r="IT313" s="74"/>
      <c r="IU313" s="74"/>
      <c r="IV313" s="74"/>
      <c r="IW313" s="74"/>
      <c r="IX313" s="74"/>
      <c r="IY313" s="74"/>
      <c r="IZ313" s="74"/>
      <c r="JA313" s="74"/>
      <c r="JB313" s="74"/>
      <c r="JC313" s="74"/>
      <c r="JD313" s="74"/>
      <c r="JE313" s="74"/>
      <c r="JF313" s="74"/>
      <c r="JG313" s="74"/>
      <c r="JH313" s="74"/>
      <c r="JI313" s="74"/>
      <c r="JJ313" s="74"/>
      <c r="JK313" s="74"/>
      <c r="JL313" s="74"/>
      <c r="JM313" s="74"/>
      <c r="JN313" s="74"/>
      <c r="JO313" s="74"/>
      <c r="JP313" s="74"/>
      <c r="JQ313" s="74"/>
      <c r="JR313" s="74"/>
      <c r="JS313" s="74"/>
      <c r="JT313" s="74"/>
      <c r="JU313" s="74"/>
      <c r="JV313" s="74"/>
      <c r="JW313" s="74"/>
      <c r="JX313" s="74"/>
      <c r="JY313" s="74"/>
      <c r="JZ313" s="74"/>
      <c r="KA313" s="74"/>
      <c r="KB313" s="74"/>
      <c r="KC313" s="74"/>
      <c r="KD313" s="74"/>
      <c r="KE313" s="74"/>
      <c r="KF313" s="74"/>
      <c r="KG313" s="74"/>
      <c r="KH313" s="74"/>
      <c r="KI313" s="74"/>
      <c r="KJ313" s="74"/>
      <c r="KK313" s="74"/>
      <c r="KL313" s="74"/>
      <c r="KM313" s="74"/>
      <c r="KN313" s="74"/>
      <c r="KO313" s="74"/>
      <c r="KP313" s="74"/>
      <c r="KQ313" s="74"/>
      <c r="KR313" s="74"/>
      <c r="KS313" s="74"/>
      <c r="KT313" s="74"/>
      <c r="KU313" s="74"/>
      <c r="KV313" s="74"/>
      <c r="KW313" s="74"/>
      <c r="KX313" s="74"/>
      <c r="KY313" s="74"/>
      <c r="KZ313" s="74"/>
      <c r="LA313" s="74"/>
      <c r="LB313" s="74"/>
      <c r="LC313" s="74"/>
      <c r="LD313" s="74"/>
      <c r="LE313" s="74"/>
      <c r="LF313" s="74"/>
      <c r="LG313" s="74"/>
      <c r="LH313" s="74"/>
      <c r="LI313" s="74"/>
      <c r="LJ313" s="74"/>
      <c r="LK313" s="74"/>
      <c r="LL313" s="74"/>
      <c r="LM313" s="74"/>
      <c r="LN313" s="74"/>
      <c r="LO313" s="74"/>
      <c r="LP313" s="74"/>
      <c r="LQ313" s="74"/>
      <c r="LR313" s="74"/>
      <c r="LS313" s="74"/>
      <c r="LT313" s="74"/>
      <c r="LU313" s="74"/>
      <c r="LV313" s="74"/>
      <c r="LW313" s="74"/>
      <c r="LX313" s="74"/>
      <c r="LY313" s="74"/>
      <c r="LZ313" s="74"/>
      <c r="MA313" s="74"/>
      <c r="MB313" s="74"/>
      <c r="MC313" s="74"/>
      <c r="MD313" s="74"/>
      <c r="ME313" s="74"/>
      <c r="MF313" s="74"/>
      <c r="MG313" s="74"/>
      <c r="MH313" s="74"/>
      <c r="MI313" s="74"/>
      <c r="MJ313" s="74"/>
      <c r="MK313" s="74"/>
      <c r="ML313" s="74"/>
      <c r="MM313" s="74"/>
      <c r="MN313" s="74"/>
      <c r="MO313" s="74"/>
      <c r="MP313" s="74"/>
      <c r="MQ313" s="74"/>
      <c r="MR313" s="74"/>
      <c r="MS313" s="74"/>
      <c r="MT313" s="74"/>
      <c r="MU313" s="74"/>
      <c r="MV313" s="74"/>
      <c r="MW313" s="74"/>
      <c r="MX313" s="74"/>
      <c r="MY313" s="74"/>
      <c r="MZ313" s="74"/>
      <c r="NA313" s="74"/>
      <c r="NB313" s="74"/>
      <c r="NC313" s="74"/>
      <c r="ND313" s="74"/>
      <c r="NE313" s="74"/>
      <c r="NF313" s="74"/>
      <c r="NG313" s="74"/>
      <c r="NH313" s="74"/>
      <c r="NI313" s="74"/>
      <c r="NJ313" s="74"/>
      <c r="NK313" s="74"/>
      <c r="NL313" s="74"/>
      <c r="NM313" s="74"/>
      <c r="NN313" s="74"/>
      <c r="NO313" s="74"/>
      <c r="NP313" s="74"/>
      <c r="NQ313" s="74"/>
      <c r="NR313" s="74"/>
      <c r="NS313" s="74"/>
      <c r="NT313" s="74"/>
      <c r="NU313" s="74"/>
      <c r="NV313" s="74"/>
      <c r="NW313" s="74"/>
      <c r="NX313" s="74"/>
      <c r="NY313" s="74"/>
      <c r="NZ313" s="74"/>
      <c r="OA313" s="74"/>
      <c r="OB313" s="74"/>
      <c r="OC313" s="74"/>
      <c r="OD313" s="74"/>
      <c r="OE313" s="74"/>
      <c r="OF313" s="74"/>
      <c r="OG313" s="74"/>
      <c r="OH313" s="74"/>
      <c r="OI313" s="74"/>
      <c r="OJ313" s="74"/>
      <c r="OK313" s="74"/>
      <c r="OL313" s="74"/>
      <c r="OM313" s="74"/>
      <c r="ON313" s="74"/>
      <c r="OO313" s="74"/>
      <c r="OP313" s="74"/>
      <c r="OQ313" s="74"/>
      <c r="OR313" s="74"/>
      <c r="OS313" s="74"/>
      <c r="OT313" s="74"/>
      <c r="OU313" s="74"/>
      <c r="OV313" s="74"/>
      <c r="OW313" s="74"/>
      <c r="OX313" s="74"/>
      <c r="OY313" s="74"/>
      <c r="OZ313" s="74"/>
      <c r="PA313" s="74"/>
      <c r="PB313" s="74"/>
      <c r="PC313" s="74"/>
      <c r="PD313" s="74"/>
      <c r="PE313" s="74"/>
      <c r="PF313" s="74"/>
      <c r="PG313" s="74"/>
      <c r="PH313" s="74"/>
      <c r="PI313" s="74"/>
      <c r="PJ313" s="74"/>
      <c r="PK313" s="74"/>
      <c r="PL313" s="74"/>
      <c r="PM313" s="74"/>
      <c r="PN313" s="74"/>
      <c r="PO313" s="74"/>
      <c r="PP313" s="74"/>
      <c r="PQ313" s="74"/>
      <c r="PR313" s="74"/>
      <c r="PS313" s="74"/>
      <c r="PT313" s="74"/>
      <c r="PU313" s="74"/>
      <c r="PV313" s="74"/>
      <c r="PW313" s="74"/>
      <c r="PX313" s="74"/>
      <c r="PY313" s="74"/>
      <c r="PZ313" s="74"/>
      <c r="QA313" s="74"/>
      <c r="QB313" s="74"/>
      <c r="QC313" s="74"/>
      <c r="QD313" s="74"/>
      <c r="QE313" s="74"/>
      <c r="QF313" s="74"/>
      <c r="QG313" s="74"/>
      <c r="QH313" s="74"/>
      <c r="QI313" s="74"/>
      <c r="QJ313" s="74"/>
      <c r="QK313" s="74"/>
      <c r="QL313" s="74"/>
      <c r="QM313" s="74"/>
      <c r="QN313" s="74"/>
      <c r="QO313" s="74"/>
      <c r="QP313" s="74"/>
      <c r="QQ313" s="74"/>
      <c r="QR313" s="74"/>
      <c r="QS313" s="74"/>
      <c r="QT313" s="74"/>
      <c r="QU313" s="74"/>
      <c r="QV313" s="74"/>
      <c r="QW313" s="74"/>
      <c r="QX313" s="74"/>
      <c r="QY313" s="74"/>
      <c r="QZ313" s="74"/>
      <c r="RA313" s="74"/>
      <c r="RB313" s="74"/>
      <c r="RC313" s="74"/>
      <c r="RD313" s="74"/>
      <c r="RE313" s="74"/>
      <c r="RF313" s="74"/>
      <c r="RG313" s="74"/>
      <c r="RH313" s="74"/>
      <c r="RI313" s="74"/>
      <c r="RJ313" s="74"/>
      <c r="RK313" s="74"/>
      <c r="RL313" s="74"/>
      <c r="RM313" s="74"/>
      <c r="RN313" s="74"/>
      <c r="RO313" s="74"/>
      <c r="RP313" s="74"/>
      <c r="RQ313" s="74"/>
      <c r="RR313" s="74"/>
      <c r="RS313" s="74"/>
      <c r="RT313" s="74"/>
      <c r="RU313" s="74"/>
      <c r="RV313" s="74"/>
      <c r="RW313" s="74"/>
      <c r="RX313" s="74"/>
      <c r="RY313" s="74"/>
      <c r="RZ313" s="74"/>
      <c r="SA313" s="74"/>
      <c r="SB313" s="74"/>
      <c r="SC313" s="74"/>
      <c r="SD313" s="74"/>
      <c r="SE313" s="74"/>
      <c r="SF313" s="74"/>
      <c r="SG313" s="74"/>
      <c r="SH313" s="74"/>
      <c r="SI313" s="74"/>
      <c r="SJ313" s="74"/>
      <c r="SK313" s="74"/>
      <c r="SL313" s="74"/>
      <c r="SM313" s="74"/>
      <c r="SN313" s="74"/>
      <c r="SO313" s="74"/>
      <c r="SP313" s="74"/>
      <c r="SQ313" s="74"/>
      <c r="SR313" s="74"/>
      <c r="SS313" s="74"/>
      <c r="ST313" s="74"/>
      <c r="SU313" s="74"/>
      <c r="SV313" s="74"/>
      <c r="SW313" s="74"/>
      <c r="SX313" s="74"/>
      <c r="SY313" s="74"/>
      <c r="SZ313" s="74"/>
      <c r="TA313" s="74"/>
      <c r="TB313" s="74"/>
      <c r="TC313" s="74"/>
      <c r="TD313" s="74"/>
      <c r="TE313" s="74"/>
      <c r="TF313" s="74"/>
      <c r="TG313" s="74"/>
      <c r="TH313" s="74"/>
      <c r="TI313" s="74"/>
      <c r="TJ313" s="74"/>
      <c r="TK313" s="74"/>
      <c r="TL313" s="74"/>
      <c r="TM313" s="74"/>
      <c r="TN313" s="74"/>
      <c r="TO313" s="74"/>
      <c r="TP313" s="74"/>
      <c r="TQ313" s="74"/>
      <c r="TR313" s="74"/>
      <c r="TS313" s="74"/>
      <c r="TT313" s="74"/>
      <c r="TU313" s="74"/>
      <c r="TV313" s="74"/>
      <c r="TW313" s="74"/>
      <c r="TX313" s="74"/>
      <c r="TY313" s="74"/>
      <c r="TZ313" s="74"/>
      <c r="UA313" s="74"/>
      <c r="UB313" s="74"/>
      <c r="UC313" s="74"/>
      <c r="UD313" s="74"/>
      <c r="UE313" s="74"/>
      <c r="UF313" s="74"/>
      <c r="UG313" s="74"/>
      <c r="UH313" s="74"/>
      <c r="UI313" s="74"/>
      <c r="UJ313" s="74"/>
      <c r="UK313" s="74"/>
      <c r="UL313" s="74"/>
      <c r="UM313" s="74"/>
      <c r="UN313" s="74"/>
      <c r="UO313" s="74"/>
      <c r="UP313" s="74"/>
      <c r="UQ313" s="74"/>
      <c r="UR313" s="74"/>
      <c r="US313" s="74"/>
      <c r="UT313" s="74"/>
      <c r="UU313" s="74"/>
      <c r="UV313" s="74"/>
      <c r="UW313" s="74"/>
      <c r="UX313" s="74"/>
      <c r="UY313" s="74"/>
      <c r="UZ313" s="74"/>
      <c r="VA313" s="74"/>
      <c r="VB313" s="74"/>
      <c r="VC313" s="74"/>
      <c r="VD313" s="74"/>
      <c r="VE313" s="74"/>
      <c r="VF313" s="74"/>
      <c r="VG313" s="74"/>
      <c r="VH313" s="74"/>
      <c r="VI313" s="74"/>
      <c r="VJ313" s="74"/>
      <c r="VK313" s="74"/>
      <c r="VL313" s="74"/>
      <c r="VM313" s="74"/>
      <c r="VN313" s="74"/>
      <c r="VO313" s="74"/>
      <c r="VP313" s="74"/>
      <c r="VQ313" s="74"/>
      <c r="VR313" s="74"/>
      <c r="VS313" s="74"/>
      <c r="VT313" s="74"/>
      <c r="VU313" s="74"/>
      <c r="VV313" s="74"/>
      <c r="VW313" s="74"/>
      <c r="VX313" s="74"/>
      <c r="VY313" s="74"/>
      <c r="VZ313" s="74"/>
      <c r="WA313" s="74"/>
      <c r="WB313" s="74"/>
      <c r="WC313" s="74"/>
      <c r="WD313" s="74"/>
      <c r="WE313" s="74"/>
      <c r="WF313" s="74"/>
      <c r="WG313" s="74"/>
      <c r="WH313" s="74"/>
      <c r="WI313" s="74"/>
      <c r="WJ313" s="74"/>
      <c r="WK313" s="74"/>
      <c r="WL313" s="74"/>
      <c r="WM313" s="74"/>
      <c r="WN313" s="74"/>
      <c r="WO313" s="74"/>
      <c r="WP313" s="74"/>
      <c r="WQ313" s="74"/>
      <c r="WR313" s="74"/>
      <c r="WS313" s="74"/>
      <c r="WT313" s="74"/>
      <c r="WU313" s="74"/>
      <c r="WV313" s="74"/>
      <c r="WW313" s="74"/>
      <c r="WX313" s="74"/>
      <c r="WY313" s="74"/>
      <c r="WZ313" s="74"/>
      <c r="XA313" s="74"/>
      <c r="XB313" s="74"/>
      <c r="XC313" s="74"/>
      <c r="XD313" s="74"/>
      <c r="XE313" s="74"/>
      <c r="XF313" s="74"/>
      <c r="XG313" s="74"/>
      <c r="XH313" s="74"/>
      <c r="XI313" s="74"/>
      <c r="XJ313" s="74"/>
      <c r="XK313" s="74"/>
      <c r="XL313" s="74"/>
      <c r="XM313" s="74"/>
      <c r="XN313" s="74"/>
      <c r="XO313" s="74"/>
      <c r="XP313" s="74"/>
      <c r="XQ313" s="74"/>
      <c r="XR313" s="74"/>
      <c r="XS313" s="74"/>
      <c r="XT313" s="74"/>
      <c r="XU313" s="74"/>
      <c r="XV313" s="74"/>
      <c r="XW313" s="74"/>
      <c r="XX313" s="74"/>
      <c r="XY313" s="74"/>
      <c r="XZ313" s="74"/>
      <c r="YA313" s="74"/>
      <c r="YB313" s="74"/>
      <c r="YC313" s="74"/>
      <c r="YD313" s="74"/>
      <c r="YE313" s="74"/>
      <c r="YF313" s="74"/>
      <c r="YG313" s="74"/>
      <c r="YH313" s="74"/>
      <c r="YI313" s="74"/>
      <c r="YJ313" s="74"/>
      <c r="YK313" s="74"/>
      <c r="YL313" s="74"/>
      <c r="YM313" s="74"/>
      <c r="YN313" s="74"/>
      <c r="YO313" s="74"/>
      <c r="YP313" s="74"/>
      <c r="YQ313" s="74"/>
      <c r="YR313" s="74"/>
      <c r="YS313" s="74"/>
      <c r="YT313" s="74"/>
      <c r="YU313" s="74"/>
      <c r="YV313" s="74"/>
      <c r="YW313" s="74"/>
      <c r="YX313" s="74"/>
      <c r="YY313" s="74"/>
      <c r="YZ313" s="74"/>
      <c r="ZA313" s="74"/>
      <c r="ZB313" s="74"/>
      <c r="ZC313" s="74"/>
      <c r="ZD313" s="74"/>
      <c r="ZE313" s="74"/>
      <c r="ZF313" s="74"/>
      <c r="ZG313" s="74"/>
      <c r="ZH313" s="74"/>
      <c r="ZI313" s="74"/>
      <c r="ZJ313" s="74"/>
      <c r="ZK313" s="74"/>
      <c r="ZL313" s="74"/>
      <c r="ZM313" s="74"/>
      <c r="ZN313" s="74"/>
      <c r="ZO313" s="74"/>
      <c r="ZP313" s="74"/>
      <c r="ZQ313" s="74"/>
      <c r="ZR313" s="74"/>
      <c r="ZS313" s="74"/>
      <c r="ZT313" s="74"/>
      <c r="ZU313" s="74"/>
      <c r="ZV313" s="74"/>
      <c r="ZW313" s="74"/>
      <c r="ZX313" s="74"/>
      <c r="ZY313" s="74"/>
      <c r="ZZ313" s="74"/>
      <c r="AAA313" s="74"/>
      <c r="AAB313" s="74"/>
      <c r="AAC313" s="74"/>
      <c r="AAD313" s="74"/>
      <c r="AAE313" s="74"/>
      <c r="AAF313" s="74"/>
      <c r="AAG313" s="74"/>
      <c r="AAH313" s="74"/>
      <c r="AAI313" s="74"/>
      <c r="AAJ313" s="74"/>
      <c r="AAK313" s="74"/>
      <c r="AAL313" s="74"/>
      <c r="AAM313" s="74"/>
      <c r="AAN313" s="74"/>
      <c r="AAO313" s="74"/>
      <c r="AAP313" s="74"/>
      <c r="AAQ313" s="74"/>
      <c r="AAR313" s="74"/>
      <c r="AAS313" s="74"/>
      <c r="AAT313" s="74"/>
      <c r="AAU313" s="74"/>
      <c r="AAV313" s="74"/>
      <c r="AAW313" s="74"/>
      <c r="AAX313" s="74"/>
      <c r="AAY313" s="74"/>
      <c r="AAZ313" s="74"/>
      <c r="ABA313" s="74"/>
      <c r="ABB313" s="74"/>
      <c r="ABC313" s="74"/>
      <c r="ABD313" s="74"/>
      <c r="ABE313" s="74"/>
      <c r="ABF313" s="74"/>
      <c r="ABG313" s="74"/>
      <c r="ABH313" s="74"/>
      <c r="ABI313" s="74"/>
      <c r="ABJ313" s="74"/>
      <c r="ABK313" s="74"/>
      <c r="ABL313" s="74"/>
      <c r="ABM313" s="74"/>
      <c r="ABN313" s="74"/>
      <c r="ABO313" s="74"/>
      <c r="ABP313" s="74"/>
      <c r="ABQ313" s="74"/>
      <c r="ABR313" s="74"/>
      <c r="ABS313" s="74"/>
      <c r="ABT313" s="74"/>
      <c r="ABU313" s="74"/>
      <c r="ABV313" s="74"/>
      <c r="ABW313" s="74"/>
      <c r="ABX313" s="74"/>
      <c r="ABY313" s="74"/>
      <c r="ABZ313" s="74"/>
      <c r="ACA313" s="74"/>
      <c r="ACB313" s="74"/>
      <c r="ACC313" s="74"/>
      <c r="ACD313" s="74"/>
      <c r="ACE313" s="74"/>
      <c r="ACF313" s="74"/>
      <c r="ACG313" s="74"/>
      <c r="ACH313" s="74"/>
      <c r="ACI313" s="74"/>
      <c r="ACJ313" s="74"/>
      <c r="ACK313" s="74"/>
      <c r="ACL313" s="74"/>
      <c r="ACM313" s="74"/>
      <c r="ACN313" s="74"/>
      <c r="ACO313" s="74"/>
      <c r="ACP313" s="74"/>
      <c r="ACQ313" s="74"/>
      <c r="ACR313" s="74"/>
      <c r="ACS313" s="74"/>
      <c r="ACT313" s="74"/>
      <c r="ACU313" s="74"/>
      <c r="ACV313" s="74"/>
      <c r="ACW313" s="74"/>
      <c r="ACX313" s="74"/>
      <c r="ACY313" s="74"/>
      <c r="ACZ313" s="74"/>
      <c r="ADA313" s="74"/>
      <c r="ADB313" s="74"/>
      <c r="ADC313" s="74"/>
      <c r="ADD313" s="74"/>
      <c r="ADE313" s="74"/>
      <c r="ADF313" s="74"/>
      <c r="ADG313" s="74"/>
      <c r="ADH313" s="74"/>
      <c r="ADI313" s="74"/>
      <c r="ADJ313" s="74"/>
      <c r="ADK313" s="74"/>
      <c r="ADL313" s="74"/>
      <c r="ADM313" s="74"/>
      <c r="ADN313" s="74"/>
      <c r="ADO313" s="74"/>
      <c r="ADP313" s="74"/>
      <c r="ADQ313" s="74"/>
      <c r="ADR313" s="74"/>
      <c r="ADS313" s="74"/>
      <c r="ADT313" s="74"/>
      <c r="ADU313" s="74"/>
      <c r="ADV313" s="74"/>
      <c r="ADW313" s="74"/>
      <c r="ADX313" s="74"/>
      <c r="ADY313" s="74"/>
      <c r="ADZ313" s="74"/>
      <c r="AEA313" s="74"/>
      <c r="AEB313" s="74"/>
      <c r="AEC313" s="74"/>
      <c r="AED313" s="74"/>
      <c r="AEE313" s="74"/>
      <c r="AEF313" s="74"/>
      <c r="AEG313" s="74"/>
      <c r="AEH313" s="74"/>
      <c r="AEI313" s="74"/>
      <c r="AEJ313" s="74"/>
      <c r="AEK313" s="74"/>
      <c r="AEL313" s="74"/>
      <c r="AEM313" s="74"/>
      <c r="AEN313" s="74"/>
      <c r="AEO313" s="74"/>
      <c r="AEP313" s="74"/>
      <c r="AEQ313" s="74"/>
      <c r="AER313" s="74"/>
      <c r="AES313" s="74"/>
      <c r="AET313" s="74"/>
      <c r="AEU313" s="74"/>
      <c r="AEV313" s="74"/>
      <c r="AEW313" s="74"/>
      <c r="AEX313" s="74"/>
      <c r="AEY313" s="74"/>
      <c r="AEZ313" s="74"/>
      <c r="AFA313" s="74"/>
      <c r="AFB313" s="74"/>
      <c r="AFC313" s="74"/>
      <c r="AFD313" s="74"/>
      <c r="AFE313" s="74"/>
      <c r="AFF313" s="74"/>
      <c r="AFG313" s="74"/>
      <c r="AFH313" s="74"/>
      <c r="AFI313" s="74"/>
      <c r="AFJ313" s="74"/>
      <c r="AFK313" s="74"/>
      <c r="AFL313" s="74"/>
      <c r="AFM313" s="74"/>
      <c r="AFN313" s="74"/>
      <c r="AFO313" s="74"/>
      <c r="AFP313" s="74"/>
      <c r="AFQ313" s="74"/>
      <c r="AFR313" s="74"/>
      <c r="AFS313" s="74"/>
      <c r="AFT313" s="74"/>
      <c r="AFU313" s="74"/>
      <c r="AFV313" s="74"/>
      <c r="AFW313" s="74"/>
      <c r="AFX313" s="74"/>
      <c r="AFY313" s="74"/>
      <c r="AFZ313" s="74"/>
      <c r="AGA313" s="74"/>
      <c r="AGB313" s="74"/>
      <c r="AGC313" s="74"/>
      <c r="AGD313" s="74"/>
      <c r="AGE313" s="74"/>
      <c r="AGF313" s="74"/>
      <c r="AGG313" s="74"/>
      <c r="AGH313" s="74"/>
      <c r="AGI313" s="74"/>
      <c r="AGJ313" s="74"/>
      <c r="AGK313" s="74"/>
      <c r="AGL313" s="74"/>
      <c r="AGM313" s="74"/>
      <c r="AGN313" s="74"/>
      <c r="AGO313" s="74"/>
      <c r="AGP313" s="74"/>
      <c r="AGQ313" s="74"/>
      <c r="AGR313" s="74"/>
      <c r="AGS313" s="74"/>
      <c r="AGT313" s="74"/>
      <c r="AGU313" s="74"/>
      <c r="AGV313" s="74"/>
      <c r="AGW313" s="74"/>
      <c r="AGX313" s="74"/>
      <c r="AGY313" s="74"/>
      <c r="AGZ313" s="74"/>
      <c r="AHA313" s="74"/>
      <c r="AHB313" s="74"/>
      <c r="AHC313" s="74"/>
      <c r="AHD313" s="74"/>
      <c r="AHE313" s="74"/>
      <c r="AHF313" s="74"/>
      <c r="AHG313" s="74"/>
      <c r="AHH313" s="74"/>
      <c r="AHI313" s="74"/>
      <c r="AHJ313" s="74"/>
      <c r="AHK313" s="74"/>
      <c r="AHL313" s="74"/>
      <c r="AHM313" s="74"/>
      <c r="AHN313" s="74"/>
      <c r="AHO313" s="74"/>
      <c r="AHP313" s="74"/>
      <c r="AHQ313" s="74"/>
      <c r="AHR313" s="74"/>
      <c r="AHS313" s="74"/>
      <c r="AHT313" s="74"/>
      <c r="AHU313" s="74"/>
      <c r="AHV313" s="74"/>
      <c r="AHW313" s="74"/>
      <c r="AHX313" s="74"/>
      <c r="AHY313" s="74"/>
      <c r="AHZ313" s="74"/>
      <c r="AIA313" s="74"/>
      <c r="AIB313" s="74"/>
      <c r="AIC313" s="74"/>
      <c r="AID313" s="74"/>
      <c r="AIE313" s="74"/>
      <c r="AIF313" s="74"/>
      <c r="AIG313" s="74"/>
      <c r="AIH313" s="74"/>
      <c r="AII313" s="74"/>
      <c r="AIJ313" s="74"/>
      <c r="AIK313" s="74"/>
      <c r="AIL313" s="74"/>
      <c r="AIM313" s="74"/>
      <c r="AIN313" s="74"/>
      <c r="AIO313" s="74"/>
      <c r="AIP313" s="74"/>
      <c r="AIQ313" s="74"/>
      <c r="AIR313" s="74"/>
      <c r="AIS313" s="74"/>
      <c r="AIT313" s="74"/>
      <c r="AIU313" s="74"/>
      <c r="AIV313" s="74"/>
      <c r="AIW313" s="74"/>
      <c r="AIX313" s="74"/>
      <c r="AIY313" s="74"/>
      <c r="AIZ313" s="74"/>
      <c r="AJA313" s="74"/>
      <c r="AJB313" s="74"/>
      <c r="AJC313" s="74"/>
      <c r="AJD313" s="74"/>
      <c r="AJE313" s="74"/>
      <c r="AJF313" s="74"/>
      <c r="AJG313" s="74"/>
      <c r="AJH313" s="74"/>
      <c r="AJI313" s="74"/>
      <c r="AJJ313" s="74"/>
      <c r="AJK313" s="74"/>
      <c r="AJL313" s="74"/>
      <c r="AJM313" s="74"/>
      <c r="AJN313" s="74"/>
      <c r="AJO313" s="74"/>
      <c r="AJP313" s="74"/>
      <c r="AJQ313" s="74"/>
      <c r="AJR313" s="74"/>
      <c r="AJS313" s="74"/>
      <c r="AJT313" s="74"/>
      <c r="AJU313" s="74"/>
      <c r="AJV313" s="74"/>
      <c r="AJW313" s="74"/>
      <c r="AJX313" s="74"/>
      <c r="AJY313" s="74"/>
      <c r="AJZ313" s="74"/>
      <c r="AKA313" s="74"/>
      <c r="AKB313" s="74"/>
      <c r="AKC313" s="74"/>
      <c r="AKD313" s="74"/>
      <c r="AKE313" s="74"/>
      <c r="AKF313" s="74"/>
      <c r="AKG313" s="74"/>
      <c r="AKH313" s="74"/>
      <c r="AKI313" s="74"/>
      <c r="AKJ313" s="74"/>
      <c r="AKK313" s="74"/>
      <c r="AKL313" s="74"/>
      <c r="AKM313" s="74"/>
      <c r="AKN313" s="74"/>
      <c r="AKO313" s="74"/>
      <c r="AKP313" s="74"/>
      <c r="AKQ313" s="74"/>
      <c r="AKR313" s="74"/>
      <c r="AKS313" s="74"/>
      <c r="AKT313" s="74"/>
      <c r="AKU313" s="74"/>
      <c r="AKV313" s="74"/>
      <c r="AKW313" s="74"/>
      <c r="AKX313" s="74"/>
      <c r="AKY313" s="74"/>
      <c r="AKZ313" s="74"/>
      <c r="ALA313" s="74"/>
      <c r="ALB313" s="74"/>
      <c r="ALC313" s="74"/>
      <c r="ALD313" s="74"/>
      <c r="ALE313" s="74"/>
      <c r="ALF313" s="74"/>
      <c r="ALG313" s="74"/>
      <c r="ALH313" s="74"/>
      <c r="ALI313" s="74"/>
      <c r="ALJ313" s="74"/>
      <c r="ALK313" s="74"/>
    </row>
    <row r="314" spans="1:999" s="72" customFormat="1" ht="15.75" thickTop="1" x14ac:dyDescent="0.25">
      <c r="A314" s="27"/>
      <c r="B314" s="67"/>
      <c r="C314" s="27"/>
      <c r="D314" s="27"/>
      <c r="E314" s="27"/>
      <c r="F314" s="27"/>
      <c r="G314" s="27"/>
      <c r="H314" s="27"/>
      <c r="I314" s="27"/>
      <c r="J314" s="27"/>
      <c r="K314" s="84" t="s">
        <v>240</v>
      </c>
      <c r="L314" s="84"/>
      <c r="M314" s="84"/>
      <c r="N314" s="71">
        <f ca="1">_xll.DBR(ServerCubeAnnualParameters,elmEmpresaSelection,elmParametroAnualContribucionLey1101,elmVersionSelection,elmAñoPeriodoSelection,"Valor")</f>
        <v>2.5000000000000001E-3</v>
      </c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73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74"/>
      <c r="BB314" s="74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74"/>
      <c r="BN314" s="74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74"/>
      <c r="BZ314" s="74"/>
      <c r="CA314" s="74"/>
      <c r="CB314" s="74"/>
      <c r="CC314" s="74"/>
      <c r="CD314" s="74"/>
      <c r="CE314" s="74"/>
      <c r="CF314" s="74"/>
      <c r="CG314" s="74"/>
      <c r="CH314" s="74"/>
      <c r="CI314" s="74"/>
      <c r="CJ314" s="74"/>
      <c r="CK314" s="74"/>
      <c r="CL314" s="74"/>
      <c r="CM314" s="74"/>
      <c r="CN314" s="74"/>
      <c r="CO314" s="74"/>
      <c r="CP314" s="74"/>
      <c r="CQ314" s="74"/>
      <c r="CR314" s="74"/>
      <c r="CS314" s="74"/>
      <c r="CT314" s="74"/>
      <c r="CU314" s="74"/>
      <c r="CV314" s="74"/>
      <c r="CW314" s="74"/>
      <c r="CX314" s="74"/>
      <c r="CY314" s="74"/>
      <c r="CZ314" s="74"/>
      <c r="DA314" s="74"/>
      <c r="DB314" s="74"/>
      <c r="DC314" s="74"/>
      <c r="DD314" s="74"/>
      <c r="DE314" s="74"/>
      <c r="DF314" s="74"/>
      <c r="DG314" s="74"/>
      <c r="DH314" s="74"/>
      <c r="DI314" s="74"/>
      <c r="DJ314" s="74"/>
      <c r="DK314" s="74"/>
      <c r="DL314" s="74"/>
      <c r="DM314" s="74"/>
      <c r="DN314" s="74"/>
      <c r="DO314" s="74"/>
      <c r="DP314" s="74"/>
      <c r="DQ314" s="74"/>
      <c r="DR314" s="74"/>
      <c r="DS314" s="74"/>
      <c r="DT314" s="74"/>
      <c r="DU314" s="74"/>
      <c r="DV314" s="74"/>
      <c r="DW314" s="74"/>
      <c r="DX314" s="74"/>
      <c r="DY314" s="74"/>
      <c r="DZ314" s="74"/>
      <c r="EA314" s="74"/>
      <c r="EB314" s="74"/>
      <c r="EC314" s="74"/>
      <c r="ED314" s="74"/>
      <c r="EE314" s="74"/>
      <c r="EF314" s="74"/>
      <c r="EG314" s="74"/>
      <c r="EH314" s="74"/>
      <c r="EI314" s="74"/>
      <c r="EJ314" s="74"/>
      <c r="EK314" s="74"/>
      <c r="EL314" s="74"/>
      <c r="EM314" s="74"/>
      <c r="EN314" s="74"/>
      <c r="EO314" s="74"/>
      <c r="EP314" s="74"/>
      <c r="EQ314" s="74"/>
      <c r="ER314" s="74"/>
      <c r="ES314" s="74"/>
      <c r="ET314" s="74"/>
      <c r="EU314" s="74"/>
      <c r="EV314" s="74"/>
      <c r="EW314" s="74"/>
      <c r="EX314" s="74"/>
      <c r="EY314" s="74"/>
      <c r="EZ314" s="74"/>
      <c r="FA314" s="74"/>
      <c r="FB314" s="74"/>
      <c r="FC314" s="74"/>
      <c r="FD314" s="74"/>
      <c r="FE314" s="74"/>
      <c r="FF314" s="74"/>
      <c r="FG314" s="74"/>
      <c r="FH314" s="74"/>
      <c r="FI314" s="74"/>
      <c r="FJ314" s="74"/>
      <c r="FK314" s="74"/>
      <c r="FL314" s="74"/>
      <c r="FM314" s="74"/>
      <c r="FN314" s="74"/>
      <c r="FO314" s="74"/>
      <c r="FP314" s="74"/>
      <c r="FQ314" s="74"/>
      <c r="FR314" s="74"/>
      <c r="FS314" s="74"/>
      <c r="FT314" s="74"/>
      <c r="FU314" s="74"/>
      <c r="FV314" s="74"/>
      <c r="FW314" s="74"/>
      <c r="FX314" s="74"/>
      <c r="FY314" s="74"/>
      <c r="FZ314" s="74"/>
      <c r="GA314" s="74"/>
      <c r="GB314" s="74"/>
      <c r="GC314" s="74"/>
      <c r="GD314" s="74"/>
      <c r="GE314" s="74"/>
      <c r="GF314" s="74"/>
      <c r="GG314" s="74"/>
      <c r="GH314" s="74"/>
      <c r="GI314" s="74"/>
      <c r="GJ314" s="74"/>
      <c r="GK314" s="74"/>
      <c r="GL314" s="74"/>
      <c r="GM314" s="74"/>
      <c r="GN314" s="74"/>
      <c r="GO314" s="74"/>
      <c r="GP314" s="74"/>
      <c r="GQ314" s="74"/>
      <c r="GR314" s="74"/>
      <c r="GS314" s="74"/>
      <c r="GT314" s="74"/>
      <c r="GU314" s="74"/>
      <c r="GV314" s="74"/>
      <c r="GW314" s="74"/>
      <c r="GX314" s="74"/>
      <c r="GY314" s="74"/>
      <c r="GZ314" s="74"/>
      <c r="HA314" s="74"/>
      <c r="HB314" s="74"/>
      <c r="HC314" s="74"/>
      <c r="HD314" s="74"/>
      <c r="HE314" s="74"/>
      <c r="HF314" s="74"/>
      <c r="HG314" s="74"/>
      <c r="HH314" s="74"/>
      <c r="HI314" s="74"/>
      <c r="HJ314" s="74"/>
      <c r="HK314" s="74"/>
      <c r="HL314" s="74"/>
      <c r="HM314" s="74"/>
      <c r="HN314" s="74"/>
      <c r="HO314" s="74"/>
      <c r="HP314" s="74"/>
      <c r="HQ314" s="74"/>
      <c r="HR314" s="74"/>
      <c r="HS314" s="74"/>
      <c r="HT314" s="74"/>
      <c r="HU314" s="74"/>
      <c r="HV314" s="74"/>
      <c r="HW314" s="74"/>
      <c r="HX314" s="74"/>
      <c r="HY314" s="74"/>
      <c r="HZ314" s="74"/>
      <c r="IA314" s="74"/>
      <c r="IB314" s="74"/>
      <c r="IC314" s="74"/>
      <c r="ID314" s="74"/>
      <c r="IE314" s="74"/>
      <c r="IF314" s="74"/>
      <c r="IG314" s="74"/>
      <c r="IH314" s="74"/>
      <c r="II314" s="74"/>
      <c r="IJ314" s="74"/>
      <c r="IK314" s="74"/>
      <c r="IL314" s="74"/>
      <c r="IM314" s="74"/>
      <c r="IN314" s="74"/>
      <c r="IO314" s="74"/>
      <c r="IP314" s="74"/>
      <c r="IQ314" s="74"/>
      <c r="IR314" s="74"/>
      <c r="IS314" s="74"/>
      <c r="IT314" s="74"/>
      <c r="IU314" s="74"/>
      <c r="IV314" s="74"/>
      <c r="IW314" s="74"/>
      <c r="IX314" s="74"/>
      <c r="IY314" s="74"/>
      <c r="IZ314" s="74"/>
      <c r="JA314" s="74"/>
      <c r="JB314" s="74"/>
      <c r="JC314" s="74"/>
      <c r="JD314" s="74"/>
      <c r="JE314" s="74"/>
      <c r="JF314" s="74"/>
      <c r="JG314" s="74"/>
      <c r="JH314" s="74"/>
      <c r="JI314" s="74"/>
      <c r="JJ314" s="74"/>
      <c r="JK314" s="74"/>
      <c r="JL314" s="74"/>
      <c r="JM314" s="74"/>
      <c r="JN314" s="74"/>
      <c r="JO314" s="74"/>
      <c r="JP314" s="74"/>
      <c r="JQ314" s="74"/>
      <c r="JR314" s="74"/>
      <c r="JS314" s="74"/>
      <c r="JT314" s="74"/>
      <c r="JU314" s="74"/>
      <c r="JV314" s="74"/>
      <c r="JW314" s="74"/>
      <c r="JX314" s="74"/>
      <c r="JY314" s="74"/>
      <c r="JZ314" s="74"/>
      <c r="KA314" s="74"/>
      <c r="KB314" s="74"/>
      <c r="KC314" s="74"/>
      <c r="KD314" s="74"/>
      <c r="KE314" s="74"/>
      <c r="KF314" s="74"/>
      <c r="KG314" s="74"/>
      <c r="KH314" s="74"/>
      <c r="KI314" s="74"/>
      <c r="KJ314" s="74"/>
      <c r="KK314" s="74"/>
      <c r="KL314" s="74"/>
      <c r="KM314" s="74"/>
      <c r="KN314" s="74"/>
      <c r="KO314" s="74"/>
      <c r="KP314" s="74"/>
      <c r="KQ314" s="74"/>
      <c r="KR314" s="74"/>
      <c r="KS314" s="74"/>
      <c r="KT314" s="74"/>
      <c r="KU314" s="74"/>
      <c r="KV314" s="74"/>
      <c r="KW314" s="74"/>
      <c r="KX314" s="74"/>
      <c r="KY314" s="74"/>
      <c r="KZ314" s="74"/>
      <c r="LA314" s="74"/>
      <c r="LB314" s="74"/>
      <c r="LC314" s="74"/>
      <c r="LD314" s="74"/>
      <c r="LE314" s="74"/>
      <c r="LF314" s="74"/>
      <c r="LG314" s="74"/>
      <c r="LH314" s="74"/>
      <c r="LI314" s="74"/>
      <c r="LJ314" s="74"/>
      <c r="LK314" s="74"/>
      <c r="LL314" s="74"/>
      <c r="LM314" s="74"/>
      <c r="LN314" s="74"/>
      <c r="LO314" s="74"/>
      <c r="LP314" s="74"/>
      <c r="LQ314" s="74"/>
      <c r="LR314" s="74"/>
      <c r="LS314" s="74"/>
      <c r="LT314" s="74"/>
      <c r="LU314" s="74"/>
      <c r="LV314" s="74"/>
      <c r="LW314" s="74"/>
      <c r="LX314" s="74"/>
      <c r="LY314" s="74"/>
      <c r="LZ314" s="74"/>
      <c r="MA314" s="74"/>
      <c r="MB314" s="74"/>
      <c r="MC314" s="74"/>
      <c r="MD314" s="74"/>
      <c r="ME314" s="74"/>
      <c r="MF314" s="74"/>
      <c r="MG314" s="74"/>
      <c r="MH314" s="74"/>
      <c r="MI314" s="74"/>
      <c r="MJ314" s="74"/>
      <c r="MK314" s="74"/>
      <c r="ML314" s="74"/>
      <c r="MM314" s="74"/>
      <c r="MN314" s="74"/>
      <c r="MO314" s="74"/>
      <c r="MP314" s="74"/>
      <c r="MQ314" s="74"/>
      <c r="MR314" s="74"/>
      <c r="MS314" s="74"/>
      <c r="MT314" s="74"/>
      <c r="MU314" s="74"/>
      <c r="MV314" s="74"/>
      <c r="MW314" s="74"/>
      <c r="MX314" s="74"/>
      <c r="MY314" s="74"/>
      <c r="MZ314" s="74"/>
      <c r="NA314" s="74"/>
      <c r="NB314" s="74"/>
      <c r="NC314" s="74"/>
      <c r="ND314" s="74"/>
      <c r="NE314" s="74"/>
      <c r="NF314" s="74"/>
      <c r="NG314" s="74"/>
      <c r="NH314" s="74"/>
      <c r="NI314" s="74"/>
      <c r="NJ314" s="74"/>
      <c r="NK314" s="74"/>
      <c r="NL314" s="74"/>
      <c r="NM314" s="74"/>
      <c r="NN314" s="74"/>
      <c r="NO314" s="74"/>
      <c r="NP314" s="74"/>
      <c r="NQ314" s="74"/>
      <c r="NR314" s="74"/>
      <c r="NS314" s="74"/>
      <c r="NT314" s="74"/>
      <c r="NU314" s="74"/>
      <c r="NV314" s="74"/>
      <c r="NW314" s="74"/>
      <c r="NX314" s="74"/>
      <c r="NY314" s="74"/>
      <c r="NZ314" s="74"/>
      <c r="OA314" s="74"/>
      <c r="OB314" s="74"/>
      <c r="OC314" s="74"/>
      <c r="OD314" s="74"/>
      <c r="OE314" s="74"/>
      <c r="OF314" s="74"/>
      <c r="OG314" s="74"/>
      <c r="OH314" s="74"/>
      <c r="OI314" s="74"/>
      <c r="OJ314" s="74"/>
      <c r="OK314" s="74"/>
      <c r="OL314" s="74"/>
      <c r="OM314" s="74"/>
      <c r="ON314" s="74"/>
      <c r="OO314" s="74"/>
      <c r="OP314" s="74"/>
      <c r="OQ314" s="74"/>
      <c r="OR314" s="74"/>
      <c r="OS314" s="74"/>
      <c r="OT314" s="74"/>
      <c r="OU314" s="74"/>
      <c r="OV314" s="74"/>
      <c r="OW314" s="74"/>
      <c r="OX314" s="74"/>
      <c r="OY314" s="74"/>
      <c r="OZ314" s="74"/>
      <c r="PA314" s="74"/>
      <c r="PB314" s="74"/>
      <c r="PC314" s="74"/>
      <c r="PD314" s="74"/>
      <c r="PE314" s="74"/>
      <c r="PF314" s="74"/>
      <c r="PG314" s="74"/>
      <c r="PH314" s="74"/>
      <c r="PI314" s="74"/>
      <c r="PJ314" s="74"/>
      <c r="PK314" s="74"/>
      <c r="PL314" s="74"/>
      <c r="PM314" s="74"/>
      <c r="PN314" s="74"/>
      <c r="PO314" s="74"/>
      <c r="PP314" s="74"/>
      <c r="PQ314" s="74"/>
      <c r="PR314" s="74"/>
      <c r="PS314" s="74"/>
      <c r="PT314" s="74"/>
      <c r="PU314" s="74"/>
      <c r="PV314" s="74"/>
      <c r="PW314" s="74"/>
      <c r="PX314" s="74"/>
      <c r="PY314" s="74"/>
      <c r="PZ314" s="74"/>
      <c r="QA314" s="74"/>
      <c r="QB314" s="74"/>
      <c r="QC314" s="74"/>
      <c r="QD314" s="74"/>
      <c r="QE314" s="74"/>
      <c r="QF314" s="74"/>
      <c r="QG314" s="74"/>
      <c r="QH314" s="74"/>
      <c r="QI314" s="74"/>
      <c r="QJ314" s="74"/>
      <c r="QK314" s="74"/>
      <c r="QL314" s="74"/>
      <c r="QM314" s="74"/>
      <c r="QN314" s="74"/>
      <c r="QO314" s="74"/>
      <c r="QP314" s="74"/>
      <c r="QQ314" s="74"/>
      <c r="QR314" s="74"/>
      <c r="QS314" s="74"/>
      <c r="QT314" s="74"/>
      <c r="QU314" s="74"/>
      <c r="QV314" s="74"/>
      <c r="QW314" s="74"/>
      <c r="QX314" s="74"/>
      <c r="QY314" s="74"/>
      <c r="QZ314" s="74"/>
      <c r="RA314" s="74"/>
      <c r="RB314" s="74"/>
      <c r="RC314" s="74"/>
      <c r="RD314" s="74"/>
      <c r="RE314" s="74"/>
      <c r="RF314" s="74"/>
      <c r="RG314" s="74"/>
      <c r="RH314" s="74"/>
      <c r="RI314" s="74"/>
      <c r="RJ314" s="74"/>
      <c r="RK314" s="74"/>
      <c r="RL314" s="74"/>
      <c r="RM314" s="74"/>
      <c r="RN314" s="74"/>
      <c r="RO314" s="74"/>
      <c r="RP314" s="74"/>
      <c r="RQ314" s="74"/>
      <c r="RR314" s="74"/>
      <c r="RS314" s="74"/>
      <c r="RT314" s="74"/>
      <c r="RU314" s="74"/>
      <c r="RV314" s="74"/>
      <c r="RW314" s="74"/>
      <c r="RX314" s="74"/>
      <c r="RY314" s="74"/>
      <c r="RZ314" s="74"/>
      <c r="SA314" s="74"/>
      <c r="SB314" s="74"/>
      <c r="SC314" s="74"/>
      <c r="SD314" s="74"/>
      <c r="SE314" s="74"/>
      <c r="SF314" s="74"/>
      <c r="SG314" s="74"/>
      <c r="SH314" s="74"/>
      <c r="SI314" s="74"/>
      <c r="SJ314" s="74"/>
      <c r="SK314" s="74"/>
      <c r="SL314" s="74"/>
      <c r="SM314" s="74"/>
      <c r="SN314" s="74"/>
      <c r="SO314" s="74"/>
      <c r="SP314" s="74"/>
      <c r="SQ314" s="74"/>
      <c r="SR314" s="74"/>
      <c r="SS314" s="74"/>
      <c r="ST314" s="74"/>
      <c r="SU314" s="74"/>
      <c r="SV314" s="74"/>
      <c r="SW314" s="74"/>
      <c r="SX314" s="74"/>
      <c r="SY314" s="74"/>
      <c r="SZ314" s="74"/>
      <c r="TA314" s="74"/>
      <c r="TB314" s="74"/>
      <c r="TC314" s="74"/>
      <c r="TD314" s="74"/>
      <c r="TE314" s="74"/>
      <c r="TF314" s="74"/>
      <c r="TG314" s="74"/>
      <c r="TH314" s="74"/>
      <c r="TI314" s="74"/>
      <c r="TJ314" s="74"/>
      <c r="TK314" s="74"/>
      <c r="TL314" s="74"/>
      <c r="TM314" s="74"/>
      <c r="TN314" s="74"/>
      <c r="TO314" s="74"/>
      <c r="TP314" s="74"/>
      <c r="TQ314" s="74"/>
      <c r="TR314" s="74"/>
      <c r="TS314" s="74"/>
      <c r="TT314" s="74"/>
      <c r="TU314" s="74"/>
      <c r="TV314" s="74"/>
      <c r="TW314" s="74"/>
      <c r="TX314" s="74"/>
      <c r="TY314" s="74"/>
      <c r="TZ314" s="74"/>
      <c r="UA314" s="74"/>
      <c r="UB314" s="74"/>
      <c r="UC314" s="74"/>
      <c r="UD314" s="74"/>
      <c r="UE314" s="74"/>
      <c r="UF314" s="74"/>
      <c r="UG314" s="74"/>
      <c r="UH314" s="74"/>
      <c r="UI314" s="74"/>
      <c r="UJ314" s="74"/>
      <c r="UK314" s="74"/>
      <c r="UL314" s="74"/>
      <c r="UM314" s="74"/>
      <c r="UN314" s="74"/>
      <c r="UO314" s="74"/>
      <c r="UP314" s="74"/>
      <c r="UQ314" s="74"/>
      <c r="UR314" s="74"/>
      <c r="US314" s="74"/>
      <c r="UT314" s="74"/>
      <c r="UU314" s="74"/>
      <c r="UV314" s="74"/>
      <c r="UW314" s="74"/>
      <c r="UX314" s="74"/>
      <c r="UY314" s="74"/>
      <c r="UZ314" s="74"/>
      <c r="VA314" s="74"/>
      <c r="VB314" s="74"/>
      <c r="VC314" s="74"/>
      <c r="VD314" s="74"/>
      <c r="VE314" s="74"/>
      <c r="VF314" s="74"/>
      <c r="VG314" s="74"/>
      <c r="VH314" s="74"/>
      <c r="VI314" s="74"/>
      <c r="VJ314" s="74"/>
      <c r="VK314" s="74"/>
      <c r="VL314" s="74"/>
      <c r="VM314" s="74"/>
      <c r="VN314" s="74"/>
      <c r="VO314" s="74"/>
      <c r="VP314" s="74"/>
      <c r="VQ314" s="74"/>
      <c r="VR314" s="74"/>
      <c r="VS314" s="74"/>
      <c r="VT314" s="74"/>
      <c r="VU314" s="74"/>
      <c r="VV314" s="74"/>
      <c r="VW314" s="74"/>
      <c r="VX314" s="74"/>
      <c r="VY314" s="74"/>
      <c r="VZ314" s="74"/>
      <c r="WA314" s="74"/>
      <c r="WB314" s="74"/>
      <c r="WC314" s="74"/>
      <c r="WD314" s="74"/>
      <c r="WE314" s="74"/>
      <c r="WF314" s="74"/>
      <c r="WG314" s="74"/>
      <c r="WH314" s="74"/>
      <c r="WI314" s="74"/>
      <c r="WJ314" s="74"/>
      <c r="WK314" s="74"/>
      <c r="WL314" s="74"/>
      <c r="WM314" s="74"/>
      <c r="WN314" s="74"/>
      <c r="WO314" s="74"/>
      <c r="WP314" s="74"/>
      <c r="WQ314" s="74"/>
      <c r="WR314" s="74"/>
      <c r="WS314" s="74"/>
      <c r="WT314" s="74"/>
      <c r="WU314" s="74"/>
      <c r="WV314" s="74"/>
      <c r="WW314" s="74"/>
      <c r="WX314" s="74"/>
      <c r="WY314" s="74"/>
      <c r="WZ314" s="74"/>
      <c r="XA314" s="74"/>
      <c r="XB314" s="74"/>
      <c r="XC314" s="74"/>
      <c r="XD314" s="74"/>
      <c r="XE314" s="74"/>
      <c r="XF314" s="74"/>
      <c r="XG314" s="74"/>
      <c r="XH314" s="74"/>
      <c r="XI314" s="74"/>
      <c r="XJ314" s="74"/>
      <c r="XK314" s="74"/>
      <c r="XL314" s="74"/>
      <c r="XM314" s="74"/>
      <c r="XN314" s="74"/>
      <c r="XO314" s="74"/>
      <c r="XP314" s="74"/>
      <c r="XQ314" s="74"/>
      <c r="XR314" s="74"/>
      <c r="XS314" s="74"/>
      <c r="XT314" s="74"/>
      <c r="XU314" s="74"/>
      <c r="XV314" s="74"/>
      <c r="XW314" s="74"/>
      <c r="XX314" s="74"/>
      <c r="XY314" s="74"/>
      <c r="XZ314" s="74"/>
      <c r="YA314" s="74"/>
      <c r="YB314" s="74"/>
      <c r="YC314" s="74"/>
      <c r="YD314" s="74"/>
      <c r="YE314" s="74"/>
      <c r="YF314" s="74"/>
      <c r="YG314" s="74"/>
      <c r="YH314" s="74"/>
      <c r="YI314" s="74"/>
      <c r="YJ314" s="74"/>
      <c r="YK314" s="74"/>
      <c r="YL314" s="74"/>
      <c r="YM314" s="74"/>
      <c r="YN314" s="74"/>
      <c r="YO314" s="74"/>
      <c r="YP314" s="74"/>
      <c r="YQ314" s="74"/>
      <c r="YR314" s="74"/>
      <c r="YS314" s="74"/>
      <c r="YT314" s="74"/>
      <c r="YU314" s="74"/>
      <c r="YV314" s="74"/>
      <c r="YW314" s="74"/>
      <c r="YX314" s="74"/>
      <c r="YY314" s="74"/>
      <c r="YZ314" s="74"/>
      <c r="ZA314" s="74"/>
      <c r="ZB314" s="74"/>
      <c r="ZC314" s="74"/>
      <c r="ZD314" s="74"/>
      <c r="ZE314" s="74"/>
      <c r="ZF314" s="74"/>
      <c r="ZG314" s="74"/>
      <c r="ZH314" s="74"/>
      <c r="ZI314" s="74"/>
      <c r="ZJ314" s="74"/>
      <c r="ZK314" s="74"/>
      <c r="ZL314" s="74"/>
      <c r="ZM314" s="74"/>
      <c r="ZN314" s="74"/>
      <c r="ZO314" s="74"/>
      <c r="ZP314" s="74"/>
      <c r="ZQ314" s="74"/>
      <c r="ZR314" s="74"/>
      <c r="ZS314" s="74"/>
      <c r="ZT314" s="74"/>
      <c r="ZU314" s="74"/>
      <c r="ZV314" s="74"/>
      <c r="ZW314" s="74"/>
      <c r="ZX314" s="74"/>
      <c r="ZY314" s="74"/>
      <c r="ZZ314" s="74"/>
      <c r="AAA314" s="74"/>
      <c r="AAB314" s="74"/>
      <c r="AAC314" s="74"/>
      <c r="AAD314" s="74"/>
      <c r="AAE314" s="74"/>
      <c r="AAF314" s="74"/>
      <c r="AAG314" s="74"/>
      <c r="AAH314" s="74"/>
      <c r="AAI314" s="74"/>
      <c r="AAJ314" s="74"/>
      <c r="AAK314" s="74"/>
      <c r="AAL314" s="74"/>
      <c r="AAM314" s="74"/>
      <c r="AAN314" s="74"/>
      <c r="AAO314" s="74"/>
      <c r="AAP314" s="74"/>
      <c r="AAQ314" s="74"/>
      <c r="AAR314" s="74"/>
      <c r="AAS314" s="74"/>
      <c r="AAT314" s="74"/>
      <c r="AAU314" s="74"/>
      <c r="AAV314" s="74"/>
      <c r="AAW314" s="74"/>
      <c r="AAX314" s="74"/>
      <c r="AAY314" s="74"/>
      <c r="AAZ314" s="74"/>
      <c r="ABA314" s="74"/>
      <c r="ABB314" s="74"/>
      <c r="ABC314" s="74"/>
      <c r="ABD314" s="74"/>
      <c r="ABE314" s="74"/>
      <c r="ABF314" s="74"/>
      <c r="ABG314" s="74"/>
      <c r="ABH314" s="74"/>
      <c r="ABI314" s="74"/>
      <c r="ABJ314" s="74"/>
      <c r="ABK314" s="74"/>
      <c r="ABL314" s="74"/>
      <c r="ABM314" s="74"/>
      <c r="ABN314" s="74"/>
      <c r="ABO314" s="74"/>
      <c r="ABP314" s="74"/>
      <c r="ABQ314" s="74"/>
      <c r="ABR314" s="74"/>
      <c r="ABS314" s="74"/>
      <c r="ABT314" s="74"/>
      <c r="ABU314" s="74"/>
      <c r="ABV314" s="74"/>
      <c r="ABW314" s="74"/>
      <c r="ABX314" s="74"/>
      <c r="ABY314" s="74"/>
      <c r="ABZ314" s="74"/>
      <c r="ACA314" s="74"/>
      <c r="ACB314" s="74"/>
      <c r="ACC314" s="74"/>
      <c r="ACD314" s="74"/>
      <c r="ACE314" s="74"/>
      <c r="ACF314" s="74"/>
      <c r="ACG314" s="74"/>
      <c r="ACH314" s="74"/>
      <c r="ACI314" s="74"/>
      <c r="ACJ314" s="74"/>
      <c r="ACK314" s="74"/>
      <c r="ACL314" s="74"/>
      <c r="ACM314" s="74"/>
      <c r="ACN314" s="74"/>
      <c r="ACO314" s="74"/>
      <c r="ACP314" s="74"/>
      <c r="ACQ314" s="74"/>
      <c r="ACR314" s="74"/>
      <c r="ACS314" s="74"/>
      <c r="ACT314" s="74"/>
      <c r="ACU314" s="74"/>
      <c r="ACV314" s="74"/>
      <c r="ACW314" s="74"/>
      <c r="ACX314" s="74"/>
      <c r="ACY314" s="74"/>
      <c r="ACZ314" s="74"/>
      <c r="ADA314" s="74"/>
      <c r="ADB314" s="74"/>
      <c r="ADC314" s="74"/>
      <c r="ADD314" s="74"/>
      <c r="ADE314" s="74"/>
      <c r="ADF314" s="74"/>
      <c r="ADG314" s="74"/>
      <c r="ADH314" s="74"/>
      <c r="ADI314" s="74"/>
      <c r="ADJ314" s="74"/>
      <c r="ADK314" s="74"/>
      <c r="ADL314" s="74"/>
      <c r="ADM314" s="74"/>
      <c r="ADN314" s="74"/>
      <c r="ADO314" s="74"/>
      <c r="ADP314" s="74"/>
      <c r="ADQ314" s="74"/>
      <c r="ADR314" s="74"/>
      <c r="ADS314" s="74"/>
      <c r="ADT314" s="74"/>
      <c r="ADU314" s="74"/>
      <c r="ADV314" s="74"/>
      <c r="ADW314" s="74"/>
      <c r="ADX314" s="74"/>
      <c r="ADY314" s="74"/>
      <c r="ADZ314" s="74"/>
      <c r="AEA314" s="74"/>
      <c r="AEB314" s="74"/>
      <c r="AEC314" s="74"/>
      <c r="AED314" s="74"/>
      <c r="AEE314" s="74"/>
      <c r="AEF314" s="74"/>
      <c r="AEG314" s="74"/>
      <c r="AEH314" s="74"/>
      <c r="AEI314" s="74"/>
      <c r="AEJ314" s="74"/>
      <c r="AEK314" s="74"/>
      <c r="AEL314" s="74"/>
      <c r="AEM314" s="74"/>
      <c r="AEN314" s="74"/>
      <c r="AEO314" s="74"/>
      <c r="AEP314" s="74"/>
      <c r="AEQ314" s="74"/>
      <c r="AER314" s="74"/>
      <c r="AES314" s="74"/>
      <c r="AET314" s="74"/>
      <c r="AEU314" s="74"/>
      <c r="AEV314" s="74"/>
      <c r="AEW314" s="74"/>
      <c r="AEX314" s="74"/>
      <c r="AEY314" s="74"/>
      <c r="AEZ314" s="74"/>
      <c r="AFA314" s="74"/>
      <c r="AFB314" s="74"/>
      <c r="AFC314" s="74"/>
      <c r="AFD314" s="74"/>
      <c r="AFE314" s="74"/>
      <c r="AFF314" s="74"/>
      <c r="AFG314" s="74"/>
      <c r="AFH314" s="74"/>
      <c r="AFI314" s="74"/>
      <c r="AFJ314" s="74"/>
      <c r="AFK314" s="74"/>
      <c r="AFL314" s="74"/>
      <c r="AFM314" s="74"/>
      <c r="AFN314" s="74"/>
      <c r="AFO314" s="74"/>
      <c r="AFP314" s="74"/>
      <c r="AFQ314" s="74"/>
      <c r="AFR314" s="74"/>
      <c r="AFS314" s="74"/>
      <c r="AFT314" s="74"/>
      <c r="AFU314" s="74"/>
      <c r="AFV314" s="74"/>
      <c r="AFW314" s="74"/>
      <c r="AFX314" s="74"/>
      <c r="AFY314" s="74"/>
      <c r="AFZ314" s="74"/>
      <c r="AGA314" s="74"/>
      <c r="AGB314" s="74"/>
      <c r="AGC314" s="74"/>
      <c r="AGD314" s="74"/>
      <c r="AGE314" s="74"/>
      <c r="AGF314" s="74"/>
      <c r="AGG314" s="74"/>
      <c r="AGH314" s="74"/>
      <c r="AGI314" s="74"/>
      <c r="AGJ314" s="74"/>
      <c r="AGK314" s="74"/>
      <c r="AGL314" s="74"/>
      <c r="AGM314" s="74"/>
      <c r="AGN314" s="74"/>
      <c r="AGO314" s="74"/>
      <c r="AGP314" s="74"/>
      <c r="AGQ314" s="74"/>
      <c r="AGR314" s="74"/>
      <c r="AGS314" s="74"/>
      <c r="AGT314" s="74"/>
      <c r="AGU314" s="74"/>
      <c r="AGV314" s="74"/>
      <c r="AGW314" s="74"/>
      <c r="AGX314" s="74"/>
      <c r="AGY314" s="74"/>
      <c r="AGZ314" s="74"/>
      <c r="AHA314" s="74"/>
      <c r="AHB314" s="74"/>
      <c r="AHC314" s="74"/>
      <c r="AHD314" s="74"/>
      <c r="AHE314" s="74"/>
      <c r="AHF314" s="74"/>
      <c r="AHG314" s="74"/>
      <c r="AHH314" s="74"/>
      <c r="AHI314" s="74"/>
      <c r="AHJ314" s="74"/>
      <c r="AHK314" s="74"/>
      <c r="AHL314" s="74"/>
      <c r="AHM314" s="74"/>
      <c r="AHN314" s="74"/>
      <c r="AHO314" s="74"/>
      <c r="AHP314" s="74"/>
      <c r="AHQ314" s="74"/>
      <c r="AHR314" s="74"/>
      <c r="AHS314" s="74"/>
      <c r="AHT314" s="74"/>
      <c r="AHU314" s="74"/>
      <c r="AHV314" s="74"/>
      <c r="AHW314" s="74"/>
      <c r="AHX314" s="74"/>
      <c r="AHY314" s="74"/>
      <c r="AHZ314" s="74"/>
      <c r="AIA314" s="74"/>
      <c r="AIB314" s="74"/>
      <c r="AIC314" s="74"/>
      <c r="AID314" s="74"/>
      <c r="AIE314" s="74"/>
      <c r="AIF314" s="74"/>
      <c r="AIG314" s="74"/>
      <c r="AIH314" s="74"/>
      <c r="AII314" s="74"/>
      <c r="AIJ314" s="74"/>
      <c r="AIK314" s="74"/>
      <c r="AIL314" s="74"/>
      <c r="AIM314" s="74"/>
      <c r="AIN314" s="74"/>
      <c r="AIO314" s="74"/>
      <c r="AIP314" s="74"/>
      <c r="AIQ314" s="74"/>
      <c r="AIR314" s="74"/>
      <c r="AIS314" s="74"/>
      <c r="AIT314" s="74"/>
      <c r="AIU314" s="74"/>
      <c r="AIV314" s="74"/>
      <c r="AIW314" s="74"/>
      <c r="AIX314" s="74"/>
      <c r="AIY314" s="74"/>
      <c r="AIZ314" s="74"/>
      <c r="AJA314" s="74"/>
      <c r="AJB314" s="74"/>
      <c r="AJC314" s="74"/>
      <c r="AJD314" s="74"/>
      <c r="AJE314" s="74"/>
      <c r="AJF314" s="74"/>
      <c r="AJG314" s="74"/>
      <c r="AJH314" s="74"/>
      <c r="AJI314" s="74"/>
      <c r="AJJ314" s="74"/>
      <c r="AJK314" s="74"/>
      <c r="AJL314" s="74"/>
      <c r="AJM314" s="74"/>
      <c r="AJN314" s="74"/>
      <c r="AJO314" s="74"/>
      <c r="AJP314" s="74"/>
      <c r="AJQ314" s="74"/>
      <c r="AJR314" s="74"/>
      <c r="AJS314" s="74"/>
      <c r="AJT314" s="74"/>
      <c r="AJU314" s="74"/>
      <c r="AJV314" s="74"/>
      <c r="AJW314" s="74"/>
      <c r="AJX314" s="74"/>
      <c r="AJY314" s="74"/>
      <c r="AJZ314" s="74"/>
      <c r="AKA314" s="74"/>
      <c r="AKB314" s="74"/>
      <c r="AKC314" s="74"/>
      <c r="AKD314" s="74"/>
      <c r="AKE314" s="74"/>
      <c r="AKF314" s="74"/>
      <c r="AKG314" s="74"/>
      <c r="AKH314" s="74"/>
      <c r="AKI314" s="74"/>
      <c r="AKJ314" s="74"/>
      <c r="AKK314" s="74"/>
      <c r="AKL314" s="74"/>
      <c r="AKM314" s="74"/>
      <c r="AKN314" s="74"/>
      <c r="AKO314" s="74"/>
      <c r="AKP314" s="74"/>
      <c r="AKQ314" s="74"/>
      <c r="AKR314" s="74"/>
      <c r="AKS314" s="74"/>
      <c r="AKT314" s="74"/>
      <c r="AKU314" s="74"/>
      <c r="AKV314" s="74"/>
      <c r="AKW314" s="74"/>
      <c r="AKX314" s="74"/>
      <c r="AKY314" s="74"/>
      <c r="AKZ314" s="74"/>
      <c r="ALA314" s="74"/>
      <c r="ALB314" s="74"/>
      <c r="ALC314" s="74"/>
      <c r="ALD314" s="74"/>
      <c r="ALE314" s="74"/>
      <c r="ALF314" s="74"/>
      <c r="ALG314" s="74"/>
      <c r="ALH314" s="74"/>
      <c r="ALI314" s="74"/>
      <c r="ALJ314" s="74"/>
      <c r="ALK314" s="74"/>
    </row>
    <row r="315" spans="1:999" s="72" customFormat="1" ht="15.75" thickBot="1" x14ac:dyDescent="0.3">
      <c r="A315" s="27"/>
      <c r="B315" s="67"/>
      <c r="C315" s="27"/>
      <c r="D315" s="27"/>
      <c r="E315" s="27"/>
      <c r="F315" s="27"/>
      <c r="G315" s="27"/>
      <c r="H315" s="27"/>
      <c r="I315" s="27"/>
      <c r="J315" s="27"/>
      <c r="K315" s="87" t="s">
        <v>241</v>
      </c>
      <c r="L315" s="87"/>
      <c r="M315" s="87"/>
      <c r="N315" s="20">
        <f ca="1">ROUND(N313*elmTarifaContribucionLey1101,-3)</f>
        <v>45159000</v>
      </c>
      <c r="P315" s="20">
        <f t="shared" ref="P315:AA315" ca="1" si="10">ROUND(P$313*elmTarifaContribucionLey1101,-3)</f>
        <v>19191000</v>
      </c>
      <c r="Q315" s="20">
        <f t="shared" ca="1" si="10"/>
        <v>9456000</v>
      </c>
      <c r="R315" s="20">
        <f t="shared" ca="1" si="10"/>
        <v>5592000</v>
      </c>
      <c r="S315" s="20">
        <f t="shared" ca="1" si="10"/>
        <v>10920000</v>
      </c>
      <c r="T315" s="20">
        <f t="shared" ca="1" si="10"/>
        <v>0</v>
      </c>
      <c r="U315" s="20">
        <f t="shared" ca="1" si="10"/>
        <v>0</v>
      </c>
      <c r="V315" s="20">
        <f t="shared" ca="1" si="10"/>
        <v>0</v>
      </c>
      <c r="W315" s="20">
        <f t="shared" ca="1" si="10"/>
        <v>0</v>
      </c>
      <c r="X315" s="20">
        <f t="shared" ca="1" si="10"/>
        <v>0</v>
      </c>
      <c r="Y315" s="20">
        <f t="shared" ca="1" si="10"/>
        <v>0</v>
      </c>
      <c r="Z315" s="20">
        <f t="shared" ca="1" si="10"/>
        <v>0</v>
      </c>
      <c r="AA315" s="20">
        <f t="shared" ca="1" si="10"/>
        <v>0</v>
      </c>
      <c r="AB315" s="73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74"/>
      <c r="BB315" s="74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74"/>
      <c r="BN315" s="74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74"/>
      <c r="BZ315" s="74"/>
      <c r="CA315" s="74"/>
      <c r="CB315" s="74"/>
      <c r="CC315" s="74"/>
      <c r="CD315" s="74"/>
      <c r="CE315" s="74"/>
      <c r="CF315" s="74"/>
      <c r="CG315" s="74"/>
      <c r="CH315" s="74"/>
      <c r="CI315" s="74"/>
      <c r="CJ315" s="74"/>
      <c r="CK315" s="74"/>
      <c r="CL315" s="74"/>
      <c r="CM315" s="74"/>
      <c r="CN315" s="74"/>
      <c r="CO315" s="74"/>
      <c r="CP315" s="74"/>
      <c r="CQ315" s="74"/>
      <c r="CR315" s="74"/>
      <c r="CS315" s="74"/>
      <c r="CT315" s="74"/>
      <c r="CU315" s="74"/>
      <c r="CV315" s="74"/>
      <c r="CW315" s="74"/>
      <c r="CX315" s="74"/>
      <c r="CY315" s="74"/>
      <c r="CZ315" s="74"/>
      <c r="DA315" s="74"/>
      <c r="DB315" s="74"/>
      <c r="DC315" s="74"/>
      <c r="DD315" s="74"/>
      <c r="DE315" s="74"/>
      <c r="DF315" s="74"/>
      <c r="DG315" s="74"/>
      <c r="DH315" s="74"/>
      <c r="DI315" s="74"/>
      <c r="DJ315" s="74"/>
      <c r="DK315" s="74"/>
      <c r="DL315" s="74"/>
      <c r="DM315" s="74"/>
      <c r="DN315" s="74"/>
      <c r="DO315" s="74"/>
      <c r="DP315" s="74"/>
      <c r="DQ315" s="74"/>
      <c r="DR315" s="74"/>
      <c r="DS315" s="74"/>
      <c r="DT315" s="74"/>
      <c r="DU315" s="74"/>
      <c r="DV315" s="74"/>
      <c r="DW315" s="74"/>
      <c r="DX315" s="74"/>
      <c r="DY315" s="74"/>
      <c r="DZ315" s="74"/>
      <c r="EA315" s="74"/>
      <c r="EB315" s="74"/>
      <c r="EC315" s="74"/>
      <c r="ED315" s="74"/>
      <c r="EE315" s="74"/>
      <c r="EF315" s="74"/>
      <c r="EG315" s="74"/>
      <c r="EH315" s="74"/>
      <c r="EI315" s="74"/>
      <c r="EJ315" s="74"/>
      <c r="EK315" s="74"/>
      <c r="EL315" s="74"/>
      <c r="EM315" s="74"/>
      <c r="EN315" s="74"/>
      <c r="EO315" s="74"/>
      <c r="EP315" s="74"/>
      <c r="EQ315" s="74"/>
      <c r="ER315" s="74"/>
      <c r="ES315" s="74"/>
      <c r="ET315" s="74"/>
      <c r="EU315" s="74"/>
      <c r="EV315" s="74"/>
      <c r="EW315" s="74"/>
      <c r="EX315" s="74"/>
      <c r="EY315" s="74"/>
      <c r="EZ315" s="74"/>
      <c r="FA315" s="74"/>
      <c r="FB315" s="74"/>
      <c r="FC315" s="74"/>
      <c r="FD315" s="74"/>
      <c r="FE315" s="74"/>
      <c r="FF315" s="74"/>
      <c r="FG315" s="74"/>
      <c r="FH315" s="74"/>
      <c r="FI315" s="74"/>
      <c r="FJ315" s="74"/>
      <c r="FK315" s="74"/>
      <c r="FL315" s="74"/>
      <c r="FM315" s="74"/>
      <c r="FN315" s="74"/>
      <c r="FO315" s="74"/>
      <c r="FP315" s="74"/>
      <c r="FQ315" s="74"/>
      <c r="FR315" s="74"/>
      <c r="FS315" s="74"/>
      <c r="FT315" s="74"/>
      <c r="FU315" s="74"/>
      <c r="FV315" s="74"/>
      <c r="FW315" s="74"/>
      <c r="FX315" s="74"/>
      <c r="FY315" s="74"/>
      <c r="FZ315" s="74"/>
      <c r="GA315" s="74"/>
      <c r="GB315" s="74"/>
      <c r="GC315" s="74"/>
      <c r="GD315" s="74"/>
      <c r="GE315" s="74"/>
      <c r="GF315" s="74"/>
      <c r="GG315" s="74"/>
      <c r="GH315" s="74"/>
      <c r="GI315" s="74"/>
      <c r="GJ315" s="74"/>
      <c r="GK315" s="74"/>
      <c r="GL315" s="74"/>
      <c r="GM315" s="74"/>
      <c r="GN315" s="74"/>
      <c r="GO315" s="74"/>
      <c r="GP315" s="74"/>
      <c r="GQ315" s="74"/>
      <c r="GR315" s="74"/>
      <c r="GS315" s="74"/>
      <c r="GT315" s="74"/>
      <c r="GU315" s="74"/>
      <c r="GV315" s="74"/>
      <c r="GW315" s="74"/>
      <c r="GX315" s="74"/>
      <c r="GY315" s="74"/>
      <c r="GZ315" s="74"/>
      <c r="HA315" s="74"/>
      <c r="HB315" s="74"/>
      <c r="HC315" s="74"/>
      <c r="HD315" s="74"/>
      <c r="HE315" s="74"/>
      <c r="HF315" s="74"/>
      <c r="HG315" s="74"/>
      <c r="HH315" s="74"/>
      <c r="HI315" s="74"/>
      <c r="HJ315" s="74"/>
      <c r="HK315" s="74"/>
      <c r="HL315" s="74"/>
      <c r="HM315" s="74"/>
      <c r="HN315" s="74"/>
      <c r="HO315" s="74"/>
      <c r="HP315" s="74"/>
      <c r="HQ315" s="74"/>
      <c r="HR315" s="74"/>
      <c r="HS315" s="74"/>
      <c r="HT315" s="74"/>
      <c r="HU315" s="74"/>
      <c r="HV315" s="74"/>
      <c r="HW315" s="74"/>
      <c r="HX315" s="74"/>
      <c r="HY315" s="74"/>
      <c r="HZ315" s="74"/>
      <c r="IA315" s="74"/>
      <c r="IB315" s="74"/>
      <c r="IC315" s="74"/>
      <c r="ID315" s="74"/>
      <c r="IE315" s="74"/>
      <c r="IF315" s="74"/>
      <c r="IG315" s="74"/>
      <c r="IH315" s="74"/>
      <c r="II315" s="74"/>
      <c r="IJ315" s="74"/>
      <c r="IK315" s="74"/>
      <c r="IL315" s="74"/>
      <c r="IM315" s="74"/>
      <c r="IN315" s="74"/>
      <c r="IO315" s="74"/>
      <c r="IP315" s="74"/>
      <c r="IQ315" s="74"/>
      <c r="IR315" s="74"/>
      <c r="IS315" s="74"/>
      <c r="IT315" s="74"/>
      <c r="IU315" s="74"/>
      <c r="IV315" s="74"/>
      <c r="IW315" s="74"/>
      <c r="IX315" s="74"/>
      <c r="IY315" s="74"/>
      <c r="IZ315" s="74"/>
      <c r="JA315" s="74"/>
      <c r="JB315" s="74"/>
      <c r="JC315" s="74"/>
      <c r="JD315" s="74"/>
      <c r="JE315" s="74"/>
      <c r="JF315" s="74"/>
      <c r="JG315" s="74"/>
      <c r="JH315" s="74"/>
      <c r="JI315" s="74"/>
      <c r="JJ315" s="74"/>
      <c r="JK315" s="74"/>
      <c r="JL315" s="74"/>
      <c r="JM315" s="74"/>
      <c r="JN315" s="74"/>
      <c r="JO315" s="74"/>
      <c r="JP315" s="74"/>
      <c r="JQ315" s="74"/>
      <c r="JR315" s="74"/>
      <c r="JS315" s="74"/>
      <c r="JT315" s="74"/>
      <c r="JU315" s="74"/>
      <c r="JV315" s="74"/>
      <c r="JW315" s="74"/>
      <c r="JX315" s="74"/>
      <c r="JY315" s="74"/>
      <c r="JZ315" s="74"/>
      <c r="KA315" s="74"/>
      <c r="KB315" s="74"/>
      <c r="KC315" s="74"/>
      <c r="KD315" s="74"/>
      <c r="KE315" s="74"/>
      <c r="KF315" s="74"/>
      <c r="KG315" s="74"/>
      <c r="KH315" s="74"/>
      <c r="KI315" s="74"/>
      <c r="KJ315" s="74"/>
      <c r="KK315" s="74"/>
      <c r="KL315" s="74"/>
      <c r="KM315" s="74"/>
      <c r="KN315" s="74"/>
      <c r="KO315" s="74"/>
      <c r="KP315" s="74"/>
      <c r="KQ315" s="74"/>
      <c r="KR315" s="74"/>
      <c r="KS315" s="74"/>
      <c r="KT315" s="74"/>
      <c r="KU315" s="74"/>
      <c r="KV315" s="74"/>
      <c r="KW315" s="74"/>
      <c r="KX315" s="74"/>
      <c r="KY315" s="74"/>
      <c r="KZ315" s="74"/>
      <c r="LA315" s="74"/>
      <c r="LB315" s="74"/>
      <c r="LC315" s="74"/>
      <c r="LD315" s="74"/>
      <c r="LE315" s="74"/>
      <c r="LF315" s="74"/>
      <c r="LG315" s="74"/>
      <c r="LH315" s="74"/>
      <c r="LI315" s="74"/>
      <c r="LJ315" s="74"/>
      <c r="LK315" s="74"/>
      <c r="LL315" s="74"/>
      <c r="LM315" s="74"/>
      <c r="LN315" s="74"/>
      <c r="LO315" s="74"/>
      <c r="LP315" s="74"/>
      <c r="LQ315" s="74"/>
      <c r="LR315" s="74"/>
      <c r="LS315" s="74"/>
      <c r="LT315" s="74"/>
      <c r="LU315" s="74"/>
      <c r="LV315" s="74"/>
      <c r="LW315" s="74"/>
      <c r="LX315" s="74"/>
      <c r="LY315" s="74"/>
      <c r="LZ315" s="74"/>
      <c r="MA315" s="74"/>
      <c r="MB315" s="74"/>
      <c r="MC315" s="74"/>
      <c r="MD315" s="74"/>
      <c r="ME315" s="74"/>
      <c r="MF315" s="74"/>
      <c r="MG315" s="74"/>
      <c r="MH315" s="74"/>
      <c r="MI315" s="74"/>
      <c r="MJ315" s="74"/>
      <c r="MK315" s="74"/>
      <c r="ML315" s="74"/>
      <c r="MM315" s="74"/>
      <c r="MN315" s="74"/>
      <c r="MO315" s="74"/>
      <c r="MP315" s="74"/>
      <c r="MQ315" s="74"/>
      <c r="MR315" s="74"/>
      <c r="MS315" s="74"/>
      <c r="MT315" s="74"/>
      <c r="MU315" s="74"/>
      <c r="MV315" s="74"/>
      <c r="MW315" s="74"/>
      <c r="MX315" s="74"/>
      <c r="MY315" s="74"/>
      <c r="MZ315" s="74"/>
      <c r="NA315" s="74"/>
      <c r="NB315" s="74"/>
      <c r="NC315" s="74"/>
      <c r="ND315" s="74"/>
      <c r="NE315" s="74"/>
      <c r="NF315" s="74"/>
      <c r="NG315" s="74"/>
      <c r="NH315" s="74"/>
      <c r="NI315" s="74"/>
      <c r="NJ315" s="74"/>
      <c r="NK315" s="74"/>
      <c r="NL315" s="74"/>
      <c r="NM315" s="74"/>
      <c r="NN315" s="74"/>
      <c r="NO315" s="74"/>
      <c r="NP315" s="74"/>
      <c r="NQ315" s="74"/>
      <c r="NR315" s="74"/>
      <c r="NS315" s="74"/>
      <c r="NT315" s="74"/>
      <c r="NU315" s="74"/>
      <c r="NV315" s="74"/>
      <c r="NW315" s="74"/>
      <c r="NX315" s="74"/>
      <c r="NY315" s="74"/>
      <c r="NZ315" s="74"/>
      <c r="OA315" s="74"/>
      <c r="OB315" s="74"/>
      <c r="OC315" s="74"/>
      <c r="OD315" s="74"/>
      <c r="OE315" s="74"/>
      <c r="OF315" s="74"/>
      <c r="OG315" s="74"/>
      <c r="OH315" s="74"/>
      <c r="OI315" s="74"/>
      <c r="OJ315" s="74"/>
      <c r="OK315" s="74"/>
      <c r="OL315" s="74"/>
      <c r="OM315" s="74"/>
      <c r="ON315" s="74"/>
      <c r="OO315" s="74"/>
      <c r="OP315" s="74"/>
      <c r="OQ315" s="74"/>
      <c r="OR315" s="74"/>
      <c r="OS315" s="74"/>
      <c r="OT315" s="74"/>
      <c r="OU315" s="74"/>
      <c r="OV315" s="74"/>
      <c r="OW315" s="74"/>
      <c r="OX315" s="74"/>
      <c r="OY315" s="74"/>
      <c r="OZ315" s="74"/>
      <c r="PA315" s="74"/>
      <c r="PB315" s="74"/>
      <c r="PC315" s="74"/>
      <c r="PD315" s="74"/>
      <c r="PE315" s="74"/>
      <c r="PF315" s="74"/>
      <c r="PG315" s="74"/>
      <c r="PH315" s="74"/>
      <c r="PI315" s="74"/>
      <c r="PJ315" s="74"/>
      <c r="PK315" s="74"/>
      <c r="PL315" s="74"/>
      <c r="PM315" s="74"/>
      <c r="PN315" s="74"/>
      <c r="PO315" s="74"/>
      <c r="PP315" s="74"/>
      <c r="PQ315" s="74"/>
      <c r="PR315" s="74"/>
      <c r="PS315" s="74"/>
      <c r="PT315" s="74"/>
      <c r="PU315" s="74"/>
      <c r="PV315" s="74"/>
      <c r="PW315" s="74"/>
      <c r="PX315" s="74"/>
      <c r="PY315" s="74"/>
      <c r="PZ315" s="74"/>
      <c r="QA315" s="74"/>
      <c r="QB315" s="74"/>
      <c r="QC315" s="74"/>
      <c r="QD315" s="74"/>
      <c r="QE315" s="74"/>
      <c r="QF315" s="74"/>
      <c r="QG315" s="74"/>
      <c r="QH315" s="74"/>
      <c r="QI315" s="74"/>
      <c r="QJ315" s="74"/>
      <c r="QK315" s="74"/>
      <c r="QL315" s="74"/>
      <c r="QM315" s="74"/>
      <c r="QN315" s="74"/>
      <c r="QO315" s="74"/>
      <c r="QP315" s="74"/>
      <c r="QQ315" s="74"/>
      <c r="QR315" s="74"/>
      <c r="QS315" s="74"/>
      <c r="QT315" s="74"/>
      <c r="QU315" s="74"/>
      <c r="QV315" s="74"/>
      <c r="QW315" s="74"/>
      <c r="QX315" s="74"/>
      <c r="QY315" s="74"/>
      <c r="QZ315" s="74"/>
      <c r="RA315" s="74"/>
      <c r="RB315" s="74"/>
      <c r="RC315" s="74"/>
      <c r="RD315" s="74"/>
      <c r="RE315" s="74"/>
      <c r="RF315" s="74"/>
      <c r="RG315" s="74"/>
      <c r="RH315" s="74"/>
      <c r="RI315" s="74"/>
      <c r="RJ315" s="74"/>
      <c r="RK315" s="74"/>
      <c r="RL315" s="74"/>
      <c r="RM315" s="74"/>
      <c r="RN315" s="74"/>
      <c r="RO315" s="74"/>
      <c r="RP315" s="74"/>
      <c r="RQ315" s="74"/>
      <c r="RR315" s="74"/>
      <c r="RS315" s="74"/>
      <c r="RT315" s="74"/>
      <c r="RU315" s="74"/>
      <c r="RV315" s="74"/>
      <c r="RW315" s="74"/>
      <c r="RX315" s="74"/>
      <c r="RY315" s="74"/>
      <c r="RZ315" s="74"/>
      <c r="SA315" s="74"/>
      <c r="SB315" s="74"/>
      <c r="SC315" s="74"/>
      <c r="SD315" s="74"/>
      <c r="SE315" s="74"/>
      <c r="SF315" s="74"/>
      <c r="SG315" s="74"/>
      <c r="SH315" s="74"/>
      <c r="SI315" s="74"/>
      <c r="SJ315" s="74"/>
      <c r="SK315" s="74"/>
      <c r="SL315" s="74"/>
      <c r="SM315" s="74"/>
      <c r="SN315" s="74"/>
      <c r="SO315" s="74"/>
      <c r="SP315" s="74"/>
      <c r="SQ315" s="74"/>
      <c r="SR315" s="74"/>
      <c r="SS315" s="74"/>
      <c r="ST315" s="74"/>
      <c r="SU315" s="74"/>
      <c r="SV315" s="74"/>
      <c r="SW315" s="74"/>
      <c r="SX315" s="74"/>
      <c r="SY315" s="74"/>
      <c r="SZ315" s="74"/>
      <c r="TA315" s="74"/>
      <c r="TB315" s="74"/>
      <c r="TC315" s="74"/>
      <c r="TD315" s="74"/>
      <c r="TE315" s="74"/>
      <c r="TF315" s="74"/>
      <c r="TG315" s="74"/>
      <c r="TH315" s="74"/>
      <c r="TI315" s="74"/>
      <c r="TJ315" s="74"/>
      <c r="TK315" s="74"/>
      <c r="TL315" s="74"/>
      <c r="TM315" s="74"/>
      <c r="TN315" s="74"/>
      <c r="TO315" s="74"/>
      <c r="TP315" s="74"/>
      <c r="TQ315" s="74"/>
      <c r="TR315" s="74"/>
      <c r="TS315" s="74"/>
      <c r="TT315" s="74"/>
      <c r="TU315" s="74"/>
      <c r="TV315" s="74"/>
      <c r="TW315" s="74"/>
      <c r="TX315" s="74"/>
      <c r="TY315" s="74"/>
      <c r="TZ315" s="74"/>
      <c r="UA315" s="74"/>
      <c r="UB315" s="74"/>
      <c r="UC315" s="74"/>
      <c r="UD315" s="74"/>
      <c r="UE315" s="74"/>
      <c r="UF315" s="74"/>
      <c r="UG315" s="74"/>
      <c r="UH315" s="74"/>
      <c r="UI315" s="74"/>
      <c r="UJ315" s="74"/>
      <c r="UK315" s="74"/>
      <c r="UL315" s="74"/>
      <c r="UM315" s="74"/>
      <c r="UN315" s="74"/>
      <c r="UO315" s="74"/>
      <c r="UP315" s="74"/>
      <c r="UQ315" s="74"/>
      <c r="UR315" s="74"/>
      <c r="US315" s="74"/>
      <c r="UT315" s="74"/>
      <c r="UU315" s="74"/>
      <c r="UV315" s="74"/>
      <c r="UW315" s="74"/>
      <c r="UX315" s="74"/>
      <c r="UY315" s="74"/>
      <c r="UZ315" s="74"/>
      <c r="VA315" s="74"/>
      <c r="VB315" s="74"/>
      <c r="VC315" s="74"/>
      <c r="VD315" s="74"/>
      <c r="VE315" s="74"/>
      <c r="VF315" s="74"/>
      <c r="VG315" s="74"/>
      <c r="VH315" s="74"/>
      <c r="VI315" s="74"/>
      <c r="VJ315" s="74"/>
      <c r="VK315" s="74"/>
      <c r="VL315" s="74"/>
      <c r="VM315" s="74"/>
      <c r="VN315" s="74"/>
      <c r="VO315" s="74"/>
      <c r="VP315" s="74"/>
      <c r="VQ315" s="74"/>
      <c r="VR315" s="74"/>
      <c r="VS315" s="74"/>
      <c r="VT315" s="74"/>
      <c r="VU315" s="74"/>
      <c r="VV315" s="74"/>
      <c r="VW315" s="74"/>
      <c r="VX315" s="74"/>
      <c r="VY315" s="74"/>
      <c r="VZ315" s="74"/>
      <c r="WA315" s="74"/>
      <c r="WB315" s="74"/>
      <c r="WC315" s="74"/>
      <c r="WD315" s="74"/>
      <c r="WE315" s="74"/>
      <c r="WF315" s="74"/>
      <c r="WG315" s="74"/>
      <c r="WH315" s="74"/>
      <c r="WI315" s="74"/>
      <c r="WJ315" s="74"/>
      <c r="WK315" s="74"/>
      <c r="WL315" s="74"/>
      <c r="WM315" s="74"/>
      <c r="WN315" s="74"/>
      <c r="WO315" s="74"/>
      <c r="WP315" s="74"/>
      <c r="WQ315" s="74"/>
      <c r="WR315" s="74"/>
      <c r="WS315" s="74"/>
      <c r="WT315" s="74"/>
      <c r="WU315" s="74"/>
      <c r="WV315" s="74"/>
      <c r="WW315" s="74"/>
      <c r="WX315" s="74"/>
      <c r="WY315" s="74"/>
      <c r="WZ315" s="74"/>
      <c r="XA315" s="74"/>
      <c r="XB315" s="74"/>
      <c r="XC315" s="74"/>
      <c r="XD315" s="74"/>
      <c r="XE315" s="74"/>
      <c r="XF315" s="74"/>
      <c r="XG315" s="74"/>
      <c r="XH315" s="74"/>
      <c r="XI315" s="74"/>
      <c r="XJ315" s="74"/>
      <c r="XK315" s="74"/>
      <c r="XL315" s="74"/>
      <c r="XM315" s="74"/>
      <c r="XN315" s="74"/>
      <c r="XO315" s="74"/>
      <c r="XP315" s="74"/>
      <c r="XQ315" s="74"/>
      <c r="XR315" s="74"/>
      <c r="XS315" s="74"/>
      <c r="XT315" s="74"/>
      <c r="XU315" s="74"/>
      <c r="XV315" s="74"/>
      <c r="XW315" s="74"/>
      <c r="XX315" s="74"/>
      <c r="XY315" s="74"/>
      <c r="XZ315" s="74"/>
      <c r="YA315" s="74"/>
      <c r="YB315" s="74"/>
      <c r="YC315" s="74"/>
      <c r="YD315" s="74"/>
      <c r="YE315" s="74"/>
      <c r="YF315" s="74"/>
      <c r="YG315" s="74"/>
      <c r="YH315" s="74"/>
      <c r="YI315" s="74"/>
      <c r="YJ315" s="74"/>
      <c r="YK315" s="74"/>
      <c r="YL315" s="74"/>
      <c r="YM315" s="74"/>
      <c r="YN315" s="74"/>
      <c r="YO315" s="74"/>
      <c r="YP315" s="74"/>
      <c r="YQ315" s="74"/>
      <c r="YR315" s="74"/>
      <c r="YS315" s="74"/>
      <c r="YT315" s="74"/>
      <c r="YU315" s="74"/>
      <c r="YV315" s="74"/>
      <c r="YW315" s="74"/>
      <c r="YX315" s="74"/>
      <c r="YY315" s="74"/>
      <c r="YZ315" s="74"/>
      <c r="ZA315" s="74"/>
      <c r="ZB315" s="74"/>
      <c r="ZC315" s="74"/>
      <c r="ZD315" s="74"/>
      <c r="ZE315" s="74"/>
      <c r="ZF315" s="74"/>
      <c r="ZG315" s="74"/>
      <c r="ZH315" s="74"/>
      <c r="ZI315" s="74"/>
      <c r="ZJ315" s="74"/>
      <c r="ZK315" s="74"/>
      <c r="ZL315" s="74"/>
      <c r="ZM315" s="74"/>
      <c r="ZN315" s="74"/>
      <c r="ZO315" s="74"/>
      <c r="ZP315" s="74"/>
      <c r="ZQ315" s="74"/>
      <c r="ZR315" s="74"/>
      <c r="ZS315" s="74"/>
      <c r="ZT315" s="74"/>
      <c r="ZU315" s="74"/>
      <c r="ZV315" s="74"/>
      <c r="ZW315" s="74"/>
      <c r="ZX315" s="74"/>
      <c r="ZY315" s="74"/>
      <c r="ZZ315" s="74"/>
      <c r="AAA315" s="74"/>
      <c r="AAB315" s="74"/>
      <c r="AAC315" s="74"/>
      <c r="AAD315" s="74"/>
      <c r="AAE315" s="74"/>
      <c r="AAF315" s="74"/>
      <c r="AAG315" s="74"/>
      <c r="AAH315" s="74"/>
      <c r="AAI315" s="74"/>
      <c r="AAJ315" s="74"/>
      <c r="AAK315" s="74"/>
      <c r="AAL315" s="74"/>
      <c r="AAM315" s="74"/>
      <c r="AAN315" s="74"/>
      <c r="AAO315" s="74"/>
      <c r="AAP315" s="74"/>
      <c r="AAQ315" s="74"/>
      <c r="AAR315" s="74"/>
      <c r="AAS315" s="74"/>
      <c r="AAT315" s="74"/>
      <c r="AAU315" s="74"/>
      <c r="AAV315" s="74"/>
      <c r="AAW315" s="74"/>
      <c r="AAX315" s="74"/>
      <c r="AAY315" s="74"/>
      <c r="AAZ315" s="74"/>
      <c r="ABA315" s="74"/>
      <c r="ABB315" s="74"/>
      <c r="ABC315" s="74"/>
      <c r="ABD315" s="74"/>
      <c r="ABE315" s="74"/>
      <c r="ABF315" s="74"/>
      <c r="ABG315" s="74"/>
      <c r="ABH315" s="74"/>
      <c r="ABI315" s="74"/>
      <c r="ABJ315" s="74"/>
      <c r="ABK315" s="74"/>
      <c r="ABL315" s="74"/>
      <c r="ABM315" s="74"/>
      <c r="ABN315" s="74"/>
      <c r="ABO315" s="74"/>
      <c r="ABP315" s="74"/>
      <c r="ABQ315" s="74"/>
      <c r="ABR315" s="74"/>
      <c r="ABS315" s="74"/>
      <c r="ABT315" s="74"/>
      <c r="ABU315" s="74"/>
      <c r="ABV315" s="74"/>
      <c r="ABW315" s="74"/>
      <c r="ABX315" s="74"/>
      <c r="ABY315" s="74"/>
      <c r="ABZ315" s="74"/>
      <c r="ACA315" s="74"/>
      <c r="ACB315" s="74"/>
      <c r="ACC315" s="74"/>
      <c r="ACD315" s="74"/>
      <c r="ACE315" s="74"/>
      <c r="ACF315" s="74"/>
      <c r="ACG315" s="74"/>
      <c r="ACH315" s="74"/>
      <c r="ACI315" s="74"/>
      <c r="ACJ315" s="74"/>
      <c r="ACK315" s="74"/>
      <c r="ACL315" s="74"/>
      <c r="ACM315" s="74"/>
      <c r="ACN315" s="74"/>
      <c r="ACO315" s="74"/>
      <c r="ACP315" s="74"/>
      <c r="ACQ315" s="74"/>
      <c r="ACR315" s="74"/>
      <c r="ACS315" s="74"/>
      <c r="ACT315" s="74"/>
      <c r="ACU315" s="74"/>
      <c r="ACV315" s="74"/>
      <c r="ACW315" s="74"/>
      <c r="ACX315" s="74"/>
      <c r="ACY315" s="74"/>
      <c r="ACZ315" s="74"/>
      <c r="ADA315" s="74"/>
      <c r="ADB315" s="74"/>
      <c r="ADC315" s="74"/>
      <c r="ADD315" s="74"/>
      <c r="ADE315" s="74"/>
      <c r="ADF315" s="74"/>
      <c r="ADG315" s="74"/>
      <c r="ADH315" s="74"/>
      <c r="ADI315" s="74"/>
      <c r="ADJ315" s="74"/>
      <c r="ADK315" s="74"/>
      <c r="ADL315" s="74"/>
      <c r="ADM315" s="74"/>
      <c r="ADN315" s="74"/>
      <c r="ADO315" s="74"/>
      <c r="ADP315" s="74"/>
      <c r="ADQ315" s="74"/>
      <c r="ADR315" s="74"/>
      <c r="ADS315" s="74"/>
      <c r="ADT315" s="74"/>
      <c r="ADU315" s="74"/>
      <c r="ADV315" s="74"/>
      <c r="ADW315" s="74"/>
      <c r="ADX315" s="74"/>
      <c r="ADY315" s="74"/>
      <c r="ADZ315" s="74"/>
      <c r="AEA315" s="74"/>
      <c r="AEB315" s="74"/>
      <c r="AEC315" s="74"/>
      <c r="AED315" s="74"/>
      <c r="AEE315" s="74"/>
      <c r="AEF315" s="74"/>
      <c r="AEG315" s="74"/>
      <c r="AEH315" s="74"/>
      <c r="AEI315" s="74"/>
      <c r="AEJ315" s="74"/>
      <c r="AEK315" s="74"/>
      <c r="AEL315" s="74"/>
      <c r="AEM315" s="74"/>
      <c r="AEN315" s="74"/>
      <c r="AEO315" s="74"/>
      <c r="AEP315" s="74"/>
      <c r="AEQ315" s="74"/>
      <c r="AER315" s="74"/>
      <c r="AES315" s="74"/>
      <c r="AET315" s="74"/>
      <c r="AEU315" s="74"/>
      <c r="AEV315" s="74"/>
      <c r="AEW315" s="74"/>
      <c r="AEX315" s="74"/>
      <c r="AEY315" s="74"/>
      <c r="AEZ315" s="74"/>
      <c r="AFA315" s="74"/>
      <c r="AFB315" s="74"/>
      <c r="AFC315" s="74"/>
      <c r="AFD315" s="74"/>
      <c r="AFE315" s="74"/>
      <c r="AFF315" s="74"/>
      <c r="AFG315" s="74"/>
      <c r="AFH315" s="74"/>
      <c r="AFI315" s="74"/>
      <c r="AFJ315" s="74"/>
      <c r="AFK315" s="74"/>
      <c r="AFL315" s="74"/>
      <c r="AFM315" s="74"/>
      <c r="AFN315" s="74"/>
      <c r="AFO315" s="74"/>
      <c r="AFP315" s="74"/>
      <c r="AFQ315" s="74"/>
      <c r="AFR315" s="74"/>
      <c r="AFS315" s="74"/>
      <c r="AFT315" s="74"/>
      <c r="AFU315" s="74"/>
      <c r="AFV315" s="74"/>
      <c r="AFW315" s="74"/>
      <c r="AFX315" s="74"/>
      <c r="AFY315" s="74"/>
      <c r="AFZ315" s="74"/>
      <c r="AGA315" s="74"/>
      <c r="AGB315" s="74"/>
      <c r="AGC315" s="74"/>
      <c r="AGD315" s="74"/>
      <c r="AGE315" s="74"/>
      <c r="AGF315" s="74"/>
      <c r="AGG315" s="74"/>
      <c r="AGH315" s="74"/>
      <c r="AGI315" s="74"/>
      <c r="AGJ315" s="74"/>
      <c r="AGK315" s="74"/>
      <c r="AGL315" s="74"/>
      <c r="AGM315" s="74"/>
      <c r="AGN315" s="74"/>
      <c r="AGO315" s="74"/>
      <c r="AGP315" s="74"/>
      <c r="AGQ315" s="74"/>
      <c r="AGR315" s="74"/>
      <c r="AGS315" s="74"/>
      <c r="AGT315" s="74"/>
      <c r="AGU315" s="74"/>
      <c r="AGV315" s="74"/>
      <c r="AGW315" s="74"/>
      <c r="AGX315" s="74"/>
      <c r="AGY315" s="74"/>
      <c r="AGZ315" s="74"/>
      <c r="AHA315" s="74"/>
      <c r="AHB315" s="74"/>
      <c r="AHC315" s="74"/>
      <c r="AHD315" s="74"/>
      <c r="AHE315" s="74"/>
      <c r="AHF315" s="74"/>
      <c r="AHG315" s="74"/>
      <c r="AHH315" s="74"/>
      <c r="AHI315" s="74"/>
      <c r="AHJ315" s="74"/>
      <c r="AHK315" s="74"/>
      <c r="AHL315" s="74"/>
      <c r="AHM315" s="74"/>
      <c r="AHN315" s="74"/>
      <c r="AHO315" s="74"/>
      <c r="AHP315" s="74"/>
      <c r="AHQ315" s="74"/>
      <c r="AHR315" s="74"/>
      <c r="AHS315" s="74"/>
      <c r="AHT315" s="74"/>
      <c r="AHU315" s="74"/>
      <c r="AHV315" s="74"/>
      <c r="AHW315" s="74"/>
      <c r="AHX315" s="74"/>
      <c r="AHY315" s="74"/>
      <c r="AHZ315" s="74"/>
      <c r="AIA315" s="74"/>
      <c r="AIB315" s="74"/>
      <c r="AIC315" s="74"/>
      <c r="AID315" s="74"/>
      <c r="AIE315" s="74"/>
      <c r="AIF315" s="74"/>
      <c r="AIG315" s="74"/>
      <c r="AIH315" s="74"/>
      <c r="AII315" s="74"/>
      <c r="AIJ315" s="74"/>
      <c r="AIK315" s="74"/>
      <c r="AIL315" s="74"/>
      <c r="AIM315" s="74"/>
      <c r="AIN315" s="74"/>
      <c r="AIO315" s="74"/>
      <c r="AIP315" s="74"/>
      <c r="AIQ315" s="74"/>
      <c r="AIR315" s="74"/>
      <c r="AIS315" s="74"/>
      <c r="AIT315" s="74"/>
      <c r="AIU315" s="74"/>
      <c r="AIV315" s="74"/>
      <c r="AIW315" s="74"/>
      <c r="AIX315" s="74"/>
      <c r="AIY315" s="74"/>
      <c r="AIZ315" s="74"/>
      <c r="AJA315" s="74"/>
      <c r="AJB315" s="74"/>
      <c r="AJC315" s="74"/>
      <c r="AJD315" s="74"/>
      <c r="AJE315" s="74"/>
      <c r="AJF315" s="74"/>
      <c r="AJG315" s="74"/>
      <c r="AJH315" s="74"/>
      <c r="AJI315" s="74"/>
      <c r="AJJ315" s="74"/>
      <c r="AJK315" s="74"/>
      <c r="AJL315" s="74"/>
      <c r="AJM315" s="74"/>
      <c r="AJN315" s="74"/>
      <c r="AJO315" s="74"/>
      <c r="AJP315" s="74"/>
      <c r="AJQ315" s="74"/>
      <c r="AJR315" s="74"/>
      <c r="AJS315" s="74"/>
      <c r="AJT315" s="74"/>
      <c r="AJU315" s="74"/>
      <c r="AJV315" s="74"/>
      <c r="AJW315" s="74"/>
      <c r="AJX315" s="74"/>
      <c r="AJY315" s="74"/>
      <c r="AJZ315" s="74"/>
      <c r="AKA315" s="74"/>
      <c r="AKB315" s="74"/>
      <c r="AKC315" s="74"/>
      <c r="AKD315" s="74"/>
      <c r="AKE315" s="74"/>
      <c r="AKF315" s="74"/>
      <c r="AKG315" s="74"/>
      <c r="AKH315" s="74"/>
      <c r="AKI315" s="74"/>
      <c r="AKJ315" s="74"/>
      <c r="AKK315" s="74"/>
      <c r="AKL315" s="74"/>
      <c r="AKM315" s="74"/>
      <c r="AKN315" s="74"/>
      <c r="AKO315" s="74"/>
      <c r="AKP315" s="74"/>
      <c r="AKQ315" s="74"/>
      <c r="AKR315" s="74"/>
      <c r="AKS315" s="74"/>
      <c r="AKT315" s="74"/>
      <c r="AKU315" s="74"/>
      <c r="AKV315" s="74"/>
      <c r="AKW315" s="74"/>
      <c r="AKX315" s="74"/>
      <c r="AKY315" s="74"/>
      <c r="AKZ315" s="74"/>
      <c r="ALA315" s="74"/>
      <c r="ALB315" s="74"/>
      <c r="ALC315" s="74"/>
      <c r="ALD315" s="74"/>
      <c r="ALE315" s="74"/>
      <c r="ALF315" s="74"/>
      <c r="ALG315" s="74"/>
      <c r="ALH315" s="74"/>
      <c r="ALI315" s="74"/>
      <c r="ALJ315" s="74"/>
      <c r="ALK315" s="74"/>
    </row>
    <row r="316" spans="1:999" ht="7.5" customHeight="1" thickTop="1" thickBot="1" x14ac:dyDescent="0.3"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</row>
    <row r="317" spans="1:999" s="50" customFormat="1" ht="15.75" customHeight="1" thickTop="1" x14ac:dyDescent="0.25">
      <c r="K317" s="63" t="str">
        <f ca="1">"Consultado por:  " &amp; _xll.DBRA(ServerDimClientsTM1Aux,TM1User,AliasDimClientAux2)</f>
        <v>Consultado por:  Jose Jose Ramirez Castro</v>
      </c>
      <c r="L317" s="63"/>
      <c r="M317" s="63"/>
      <c r="Z317" s="75" t="s">
        <v>246</v>
      </c>
      <c r="AA317" s="76">
        <f ca="1">NOW()</f>
        <v>43812.586213541668</v>
      </c>
    </row>
    <row r="318" spans="1:999" x14ac:dyDescent="0.25">
      <c r="D318" s="51"/>
      <c r="K318" s="52" t="s">
        <v>148</v>
      </c>
    </row>
    <row r="319" spans="1:999" ht="12" customHeight="1" x14ac:dyDescent="0.25">
      <c r="A319" s="12"/>
      <c r="B319" s="13" t="str">
        <f ca="1">IF($K319&lt;&gt;"","Firmado","No Firmado")</f>
        <v>No Firmado</v>
      </c>
      <c r="C319" s="12"/>
      <c r="D319" s="12"/>
      <c r="E319" s="12"/>
      <c r="F319" s="12"/>
      <c r="G319" s="12"/>
      <c r="H319" s="12"/>
      <c r="I319" s="12"/>
      <c r="J319" s="12"/>
      <c r="K319" s="86" t="str">
        <f ca="1">_xll.TM1RPTROW(ReportView2,ServerDimClientsTM1Aux,"",,AliasDimClientAux2,0,MDXWorkflow1,1,0)</f>
        <v/>
      </c>
      <c r="L319" s="86"/>
      <c r="M319" s="12" t="str">
        <f ca="1">IF($N319&gt;0,elmFirma1,"")</f>
        <v>Firmado Electronicamente</v>
      </c>
      <c r="N319" s="14" t="str">
        <f ca="1">_xll.DBRW(ReportView2,elmEmpresaSelection,elmURLAPIReporteActual,elmVersionSelection,elmPeriodoWorkflow,$K319,elmMedidaWorkflowValor)</f>
        <v/>
      </c>
      <c r="O319" s="45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</row>
    <row r="320" spans="1:999" ht="7.5" customHeight="1" thickBot="1" x14ac:dyDescent="0.3">
      <c r="B320" s="13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</row>
    <row r="321" spans="1:27" ht="12" customHeight="1" thickTop="1" x14ac:dyDescent="0.25">
      <c r="A321" s="50"/>
      <c r="B321" s="77" t="str">
        <f t="shared" ref="B321" ca="1" si="11">IF($K321&lt;&gt;"","Firmado","No Firmado")</f>
        <v>Firmado</v>
      </c>
      <c r="C321" s="50"/>
      <c r="D321" s="50"/>
      <c r="E321" s="50"/>
      <c r="F321" s="50"/>
      <c r="G321" s="50"/>
      <c r="H321" s="50"/>
      <c r="I321" s="50"/>
      <c r="J321" s="50"/>
      <c r="K321" s="101" t="str">
        <f ca="1">_xll.TM1RPTROW(ReportView3,ServerDimClientsTM1Aux,"",,AliasDimClientAux2,0,MDXWorkflow2,1,1)</f>
        <v>Miguel Alberto Guerrero Ortega</v>
      </c>
      <c r="L321" s="101"/>
      <c r="M321" s="50" t="str">
        <f ca="1">IF($N321&gt;0,elmFirma2,"")</f>
        <v>Pendiente Revisión</v>
      </c>
      <c r="N321" s="78">
        <f ca="1">_xll.DBRW(ReportView3,elmEmpresaSelection,elmURLAPIReporteActual,elmVersionSelection,elmPeriodoWorkflow,$K321,elmMedidaWorkflowUsuarioAsignado)</f>
        <v>1</v>
      </c>
      <c r="O321" s="79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  <c r="AA321" s="78"/>
    </row>
  </sheetData>
  <sheetProtection sheet="1" objects="1" scenarios="1" selectLockedCells="1"/>
  <dataConsolidate/>
  <mergeCells count="98">
    <mergeCell ref="K321:L321"/>
    <mergeCell ref="K64:M64"/>
    <mergeCell ref="K86:M86"/>
    <mergeCell ref="K82:M82"/>
    <mergeCell ref="K83:M83"/>
    <mergeCell ref="K84:M84"/>
    <mergeCell ref="K80:M80"/>
    <mergeCell ref="K81:M81"/>
    <mergeCell ref="K78:M78"/>
    <mergeCell ref="K79:M79"/>
    <mergeCell ref="K69:M69"/>
    <mergeCell ref="K65:M65"/>
    <mergeCell ref="K66:M66"/>
    <mergeCell ref="K67:M67"/>
    <mergeCell ref="K68:M68"/>
    <mergeCell ref="K4:M4"/>
    <mergeCell ref="K5:M5"/>
    <mergeCell ref="K6:M6"/>
    <mergeCell ref="K58:M58"/>
    <mergeCell ref="K62:M62"/>
    <mergeCell ref="K59:M59"/>
    <mergeCell ref="K60:M60"/>
    <mergeCell ref="K55:M55"/>
    <mergeCell ref="K35:M35"/>
    <mergeCell ref="K36:M36"/>
    <mergeCell ref="K2:L2"/>
    <mergeCell ref="K16:M16"/>
    <mergeCell ref="K17:M17"/>
    <mergeCell ref="K15:M15"/>
    <mergeCell ref="K22:M22"/>
    <mergeCell ref="K20:M20"/>
    <mergeCell ref="K21:M21"/>
    <mergeCell ref="K19:M19"/>
    <mergeCell ref="K9:M9"/>
    <mergeCell ref="K10:M10"/>
    <mergeCell ref="K11:M11"/>
    <mergeCell ref="K12:M12"/>
    <mergeCell ref="K18:M18"/>
    <mergeCell ref="K25:M25"/>
    <mergeCell ref="K13:M13"/>
    <mergeCell ref="K30:M30"/>
    <mergeCell ref="K14:M14"/>
    <mergeCell ref="K77:M77"/>
    <mergeCell ref="K70:M70"/>
    <mergeCell ref="K71:M71"/>
    <mergeCell ref="K72:M72"/>
    <mergeCell ref="K76:M76"/>
    <mergeCell ref="K61:M61"/>
    <mergeCell ref="K53:M53"/>
    <mergeCell ref="K63:M63"/>
    <mergeCell ref="K57:M57"/>
    <mergeCell ref="K75:M75"/>
    <mergeCell ref="K74:M74"/>
    <mergeCell ref="K56:M56"/>
    <mergeCell ref="K7:M7"/>
    <mergeCell ref="K8:M8"/>
    <mergeCell ref="K87:M87"/>
    <mergeCell ref="K85:M85"/>
    <mergeCell ref="K73:M73"/>
    <mergeCell ref="K23:M23"/>
    <mergeCell ref="K24:M24"/>
    <mergeCell ref="K45:M45"/>
    <mergeCell ref="K26:M26"/>
    <mergeCell ref="K28:M28"/>
    <mergeCell ref="K32:M32"/>
    <mergeCell ref="K34:M34"/>
    <mergeCell ref="K42:M42"/>
    <mergeCell ref="K33:M33"/>
    <mergeCell ref="K27:M27"/>
    <mergeCell ref="K31:M31"/>
    <mergeCell ref="K29:M29"/>
    <mergeCell ref="K40:M40"/>
    <mergeCell ref="K52:M52"/>
    <mergeCell ref="K54:M54"/>
    <mergeCell ref="K43:M43"/>
    <mergeCell ref="K44:M44"/>
    <mergeCell ref="K48:M48"/>
    <mergeCell ref="K49:M49"/>
    <mergeCell ref="K37:M37"/>
    <mergeCell ref="K39:M39"/>
    <mergeCell ref="K38:M38"/>
    <mergeCell ref="K47:M47"/>
    <mergeCell ref="K51:M51"/>
    <mergeCell ref="K50:M50"/>
    <mergeCell ref="K41:M41"/>
    <mergeCell ref="K46:M46"/>
    <mergeCell ref="P297:AA298"/>
    <mergeCell ref="P299:AA299"/>
    <mergeCell ref="K314:M314"/>
    <mergeCell ref="K309:L309"/>
    <mergeCell ref="K319:L319"/>
    <mergeCell ref="K315:M315"/>
    <mergeCell ref="K311:M311"/>
    <mergeCell ref="K310:M310"/>
    <mergeCell ref="K302:N302"/>
    <mergeCell ref="K313:M313"/>
    <mergeCell ref="A300:K300"/>
    <mergeCell ref="K297:L299"/>
  </mergeCells>
  <pageMargins left="0.25" right="0.25" top="0.75" bottom="0.75" header="0.3" footer="0.3"/>
  <pageSetup scale="39" orientation="landscape" r:id="rId1"/>
  <colBreaks count="1" manualBreakCount="1">
    <brk id="13" max="161" man="1"/>
  </colBreaks>
  <drawing r:id="rId2"/>
  <legacyDrawing r:id="rId3"/>
  <controls>
    <mc:AlternateContent xmlns:mc="http://schemas.openxmlformats.org/markup-compatibility/2006">
      <mc:Choice Requires="x14">
        <control shapeId="1026" r:id="rId4" name="TIButton2">
          <controlPr defaultSize="0" print="0" autoLine="0" r:id="rId5">
            <anchor moveWithCells="1">
              <from>
                <xdr:col>13</xdr:col>
                <xdr:colOff>1095375</xdr:colOff>
                <xdr:row>300</xdr:row>
                <xdr:rowOff>180975</xdr:rowOff>
              </from>
              <to>
                <xdr:col>14</xdr:col>
                <xdr:colOff>0</xdr:colOff>
                <xdr:row>302</xdr:row>
                <xdr:rowOff>9525</xdr:rowOff>
              </to>
            </anchor>
          </controlPr>
        </control>
      </mc:Choice>
      <mc:Fallback>
        <control shapeId="1026" r:id="rId4" name="TIButton2"/>
      </mc:Fallback>
    </mc:AlternateContent>
    <mc:AlternateContent xmlns:mc="http://schemas.openxmlformats.org/markup-compatibility/2006">
      <mc:Choice Requires="x14">
        <control shapeId="1031" r:id="rId6" name="TIButton5">
          <controlPr defaultSize="0" print="0" autoLine="0" r:id="rId7">
            <anchor moveWithCells="1">
              <from>
                <xdr:col>13</xdr:col>
                <xdr:colOff>800100</xdr:colOff>
                <xdr:row>300</xdr:row>
                <xdr:rowOff>180975</xdr:rowOff>
              </from>
              <to>
                <xdr:col>13</xdr:col>
                <xdr:colOff>1095375</xdr:colOff>
                <xdr:row>302</xdr:row>
                <xdr:rowOff>9525</xdr:rowOff>
              </to>
            </anchor>
          </controlPr>
        </control>
      </mc:Choice>
      <mc:Fallback>
        <control shapeId="1031" r:id="rId6" name="TIButton5"/>
      </mc:Fallback>
    </mc:AlternateContent>
    <mc:AlternateContent xmlns:mc="http://schemas.openxmlformats.org/markup-compatibility/2006">
      <mc:Choice Requires="x14">
        <control shapeId="1038" r:id="rId8" name="CheckBoxAcumularPor">
          <controlPr defaultSize="0" autoFill="0" autoLine="0" autoPict="0">
            <anchor moveWithCells="1">
              <from>
                <xdr:col>12</xdr:col>
                <xdr:colOff>1123950</xdr:colOff>
                <xdr:row>305</xdr:row>
                <xdr:rowOff>9525</xdr:rowOff>
              </from>
              <to>
                <xdr:col>12</xdr:col>
                <xdr:colOff>1333500</xdr:colOff>
                <xdr:row>306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1FE69BA-0C30-4689-A763-7FE6920C9A6C}">
            <xm:f>NOT(ISERROR(SEARCH(elmAlertaRevisionPendiente,K309)))</xm:f>
            <xm:f>elmAlertaRevisionPendiente</xm:f>
            <x14:dxf>
              <font>
                <b val="0"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K309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256</vt:i4>
      </vt:variant>
    </vt:vector>
  </HeadingPairs>
  <TitlesOfParts>
    <vt:vector size="257" baseType="lpstr">
      <vt:lpstr>Reporte</vt:lpstr>
      <vt:lpstr>AliasDimClient</vt:lpstr>
      <vt:lpstr>AliasDimClientAux</vt:lpstr>
      <vt:lpstr>AliasDimClientAux2</vt:lpstr>
      <vt:lpstr>AliasDimEmpresa1</vt:lpstr>
      <vt:lpstr>AliasDimEmpresa2</vt:lpstr>
      <vt:lpstr>AliasDimMedidaWorkflowAprobacion1</vt:lpstr>
      <vt:lpstr>AliasDimReport</vt:lpstr>
      <vt:lpstr>AliasDimReport1</vt:lpstr>
      <vt:lpstr>AliasDimReport2</vt:lpstr>
      <vt:lpstr>AliasDimReport3</vt:lpstr>
      <vt:lpstr>AñoActual</vt:lpstr>
      <vt:lpstr>AñoN</vt:lpstr>
      <vt:lpstr>AñoN_1</vt:lpstr>
      <vt:lpstr>AñoN1</vt:lpstr>
      <vt:lpstr>AñoN2</vt:lpstr>
      <vt:lpstr>AñoN3</vt:lpstr>
      <vt:lpstr>AñoPPTO</vt:lpstr>
      <vt:lpstr>ApplicationName</vt:lpstr>
      <vt:lpstr>ApplicationTitle</vt:lpstr>
      <vt:lpstr>Reporte!Área_de_impresión</vt:lpstr>
      <vt:lpstr>AttrDimApplicationEntries</vt:lpstr>
      <vt:lpstr>AttrDimApplicationEntries1</vt:lpstr>
      <vt:lpstr>AttributeReportFilter</vt:lpstr>
      <vt:lpstr>BaseFilter1</vt:lpstr>
      <vt:lpstr>BaseFilter2</vt:lpstr>
      <vt:lpstr>BaseFilter3</vt:lpstr>
      <vt:lpstr>BaseFilterWorkflow1</vt:lpstr>
      <vt:lpstr>BaseFilterWorkflow2</vt:lpstr>
      <vt:lpstr>CubeAnnualParameters</vt:lpstr>
      <vt:lpstr>CubeAppList</vt:lpstr>
      <vt:lpstr>CubeGlobalParameters</vt:lpstr>
      <vt:lpstr>CubeProcessMsg</vt:lpstr>
      <vt:lpstr>CubeReport</vt:lpstr>
      <vt:lpstr>CubeSubsetPreferences</vt:lpstr>
      <vt:lpstr>CubeTiExceptions</vt:lpstr>
      <vt:lpstr>CubeTiLogStats</vt:lpstr>
      <vt:lpstr>CubeTiMsg</vt:lpstr>
      <vt:lpstr>CubeTiStats</vt:lpstr>
      <vt:lpstr>CubeUserPreferences</vt:lpstr>
      <vt:lpstr>CubeWorkflowApprovalStatus</vt:lpstr>
      <vt:lpstr>CubeWorkflowApprovers</vt:lpstr>
      <vt:lpstr>DimApplicationEntries</vt:lpstr>
      <vt:lpstr>DimAttributesApplicationEntries</vt:lpstr>
      <vt:lpstr>DimClientsTM1Aux</vt:lpstr>
      <vt:lpstr>DimEmpresa</vt:lpstr>
      <vt:lpstr>DimListaSeleccion</vt:lpstr>
      <vt:lpstr>DimMeasure</vt:lpstr>
      <vt:lpstr>DimMeasureAppWebPreference</vt:lpstr>
      <vt:lpstr>DimMedidaWorkflowAprobacion</vt:lpstr>
      <vt:lpstr>DimMoneda</vt:lpstr>
      <vt:lpstr>DimReporte</vt:lpstr>
      <vt:lpstr>DimTime</vt:lpstr>
      <vt:lpstr>DimVersion</vt:lpstr>
      <vt:lpstr>DimVersionCalculos</vt:lpstr>
      <vt:lpstr>DimWorkflowAppWeb</vt:lpstr>
      <vt:lpstr>elmAccionWorkflow1</vt:lpstr>
      <vt:lpstr>elmAccionWorkflow2</vt:lpstr>
      <vt:lpstr>elmAcumularPorSelection</vt:lpstr>
      <vt:lpstr>elmAlertaRevisionPendiente</vt:lpstr>
      <vt:lpstr>elmAñoPeriodoSelection</vt:lpstr>
      <vt:lpstr>elmEmpresaPredeterminado</vt:lpstr>
      <vt:lpstr>elmEmpresaSelection</vt:lpstr>
      <vt:lpstr>elmEmpresaUserPreference</vt:lpstr>
      <vt:lpstr>elmEmpresaWebSelection</vt:lpstr>
      <vt:lpstr>elmFirma1</vt:lpstr>
      <vt:lpstr>elmFirma2</vt:lpstr>
      <vt:lpstr>elmMedidaPredeterminado</vt:lpstr>
      <vt:lpstr>elmMedidaSelection</vt:lpstr>
      <vt:lpstr>elmMedidaWorkflowAplica</vt:lpstr>
      <vt:lpstr>elmMedidaWorkflowFechaRevision</vt:lpstr>
      <vt:lpstr>elmMedidaWorkflowStatus</vt:lpstr>
      <vt:lpstr>elmMedidaWorkflowUsuarioAsignado</vt:lpstr>
      <vt:lpstr>elmMedidaWorkflowValor</vt:lpstr>
      <vt:lpstr>elmMonedaPredeterminado</vt:lpstr>
      <vt:lpstr>elmMonedaSelection</vt:lpstr>
      <vt:lpstr>elmMonedaUserPreference</vt:lpstr>
      <vt:lpstr>elmMonedaWebSelection</vt:lpstr>
      <vt:lpstr>elmMostrarValoresPorSelection</vt:lpstr>
      <vt:lpstr>elmMsgExitoso</vt:lpstr>
      <vt:lpstr>elmMsgFalla</vt:lpstr>
      <vt:lpstr>elmParametroAnualContribucionLey1101</vt:lpstr>
      <vt:lpstr>elmPeriodoConsolidadoPredeterminado</vt:lpstr>
      <vt:lpstr>elmPeriodoPredeterminado</vt:lpstr>
      <vt:lpstr>elmPeriodoSelection</vt:lpstr>
      <vt:lpstr>elmPeriodoURL</vt:lpstr>
      <vt:lpstr>elmPeriodoUserPreference</vt:lpstr>
      <vt:lpstr>elmPeriodoWebSelection</vt:lpstr>
      <vt:lpstr>elmPeriodoWorkflow</vt:lpstr>
      <vt:lpstr>elmProximoCierre</vt:lpstr>
      <vt:lpstr>elmReporteActualUltimaRevision</vt:lpstr>
      <vt:lpstr>elmReportWorkflow</vt:lpstr>
      <vt:lpstr>elmSendAnnotationEmailEvent</vt:lpstr>
      <vt:lpstr>elmSendAnnotationEmailNumber</vt:lpstr>
      <vt:lpstr>elmSendAnnotationLogging</vt:lpstr>
      <vt:lpstr>elmSendAnnotationSubTitle</vt:lpstr>
      <vt:lpstr>elmSendAnnotationTitle</vt:lpstr>
      <vt:lpstr>elmTarifaContribucionLey1101</vt:lpstr>
      <vt:lpstr>elmTiProcess</vt:lpstr>
      <vt:lpstr>elmUltimoCierre</vt:lpstr>
      <vt:lpstr>elmURLAPIReporteActual</vt:lpstr>
      <vt:lpstr>elmUsuarioAsignado</vt:lpstr>
      <vt:lpstr>elmVersionOperativo</vt:lpstr>
      <vt:lpstr>elmVersionPPTO</vt:lpstr>
      <vt:lpstr>elmVersionPPTOficial</vt:lpstr>
      <vt:lpstr>elmVersionPPTOTrabajo</vt:lpstr>
      <vt:lpstr>elmVersionPredeterminado</vt:lpstr>
      <vt:lpstr>elmVersionProyectado</vt:lpstr>
      <vt:lpstr>elmVersionProyectadoOficial</vt:lpstr>
      <vt:lpstr>elmVersionReal</vt:lpstr>
      <vt:lpstr>elmVersionRecalculo</vt:lpstr>
      <vt:lpstr>elmVersionRecalculoPA</vt:lpstr>
      <vt:lpstr>elmVersionSelection</vt:lpstr>
      <vt:lpstr>elmVersionSimulacion</vt:lpstr>
      <vt:lpstr>elmVersionUserPreference</vt:lpstr>
      <vt:lpstr>elmVersionWebSelection</vt:lpstr>
      <vt:lpstr>elmWorkflowAsignacionTotal</vt:lpstr>
      <vt:lpstr>elmWorkflowAsignacionUsuario</vt:lpstr>
      <vt:lpstr>elmWorkflowEstadoActual</vt:lpstr>
      <vt:lpstr>elmWorkflowEstadoActualClient</vt:lpstr>
      <vt:lpstr>FlagActivarFiltroAcumularPor</vt:lpstr>
      <vt:lpstr>MDXFilter1</vt:lpstr>
      <vt:lpstr>MDXFilter2</vt:lpstr>
      <vt:lpstr>MDXFilter3</vt:lpstr>
      <vt:lpstr>MDXWorkflow1</vt:lpstr>
      <vt:lpstr>MDXWorkflow2</vt:lpstr>
      <vt:lpstr>MensajeAlerta1</vt:lpstr>
      <vt:lpstr>MesActual</vt:lpstr>
      <vt:lpstr>MesProximoCierre</vt:lpstr>
      <vt:lpstr>MesUltimoCierre</vt:lpstr>
      <vt:lpstr>MostrarValoresPorOpcion1</vt:lpstr>
      <vt:lpstr>MostrarValoresPorOpcion2</vt:lpstr>
      <vt:lpstr>MostrarValoresPorOpcion3</vt:lpstr>
      <vt:lpstr>MostrarValoresPorOpcion4</vt:lpstr>
      <vt:lpstr>MostrarValoresPorOpcion5</vt:lpstr>
      <vt:lpstr>pAnnotationSource</vt:lpstr>
      <vt:lpstr>PerFinalPres</vt:lpstr>
      <vt:lpstr>PerInicialPres</vt:lpstr>
      <vt:lpstr>PreFijoFiltroAcumularPor</vt:lpstr>
      <vt:lpstr>PrefijoMostrarValoresPorOpcion1</vt:lpstr>
      <vt:lpstr>PrefijoMostrarValoresPorOpcion2</vt:lpstr>
      <vt:lpstr>PrefijoMostrarValoresPorOpcion3</vt:lpstr>
      <vt:lpstr>PrefijoMostrarValoresPorOpcion4</vt:lpstr>
      <vt:lpstr>PrefijoMostrarValoresPorOpcion5</vt:lpstr>
      <vt:lpstr>pWebSheet</vt:lpstr>
      <vt:lpstr>ReportDynamicRow1</vt:lpstr>
      <vt:lpstr>ReportView1</vt:lpstr>
      <vt:lpstr>ReportView2</vt:lpstr>
      <vt:lpstr>ReportView3</vt:lpstr>
      <vt:lpstr>ServerCubeAnnualParameters</vt:lpstr>
      <vt:lpstr>ServerCubeAppList</vt:lpstr>
      <vt:lpstr>ServerCubeGlobalParameters</vt:lpstr>
      <vt:lpstr>ServerCubeProcessMsg</vt:lpstr>
      <vt:lpstr>ServerCubeReport</vt:lpstr>
      <vt:lpstr>ServerCubeSubsetsPreferences</vt:lpstr>
      <vt:lpstr>ServerCubeTiExceptions</vt:lpstr>
      <vt:lpstr>ServerCubeTiLogStats</vt:lpstr>
      <vt:lpstr>ServerCubeTiMsg</vt:lpstr>
      <vt:lpstr>ServerCubeTiStats</vt:lpstr>
      <vt:lpstr>ServerCubeUserPreferences</vt:lpstr>
      <vt:lpstr>ServerCubeWorkflowApprovalStatus</vt:lpstr>
      <vt:lpstr>ServerCubeWorkflowApprovers</vt:lpstr>
      <vt:lpstr>ServerDimApplicationEntries</vt:lpstr>
      <vt:lpstr>serverDimAttributesApplicationEntries</vt:lpstr>
      <vt:lpstr>ServerDimClientsTM1Aux</vt:lpstr>
      <vt:lpstr>ServerDimEmpresa</vt:lpstr>
      <vt:lpstr>ServerDimListaSeleccion</vt:lpstr>
      <vt:lpstr>ServerDimMeasure</vt:lpstr>
      <vt:lpstr>ServerDimMeasureAppWebPreference</vt:lpstr>
      <vt:lpstr>ServerDimMedidaWorkflowAprobacion</vt:lpstr>
      <vt:lpstr>ServerDimMoneda</vt:lpstr>
      <vt:lpstr>ServerDimReport</vt:lpstr>
      <vt:lpstr>ServerDimTime</vt:lpstr>
      <vt:lpstr>ServerDimVersion</vt:lpstr>
      <vt:lpstr>ServerDimVersionCalculos</vt:lpstr>
      <vt:lpstr>ServerDimWorkflowAppWeb</vt:lpstr>
      <vt:lpstr>ServerName</vt:lpstr>
      <vt:lpstr>sMsgExitoso</vt:lpstr>
      <vt:lpstr>sMsgFalla</vt:lpstr>
      <vt:lpstr>SubsetDimAppEntries1</vt:lpstr>
      <vt:lpstr>SubsetDimAppEntries2</vt:lpstr>
      <vt:lpstr>SubsetDimAppEntries3</vt:lpstr>
      <vt:lpstr>SubsetDimAppEntries4</vt:lpstr>
      <vt:lpstr>SubsetDimAppEntries5</vt:lpstr>
      <vt:lpstr>SubsetDimAppEntries6</vt:lpstr>
      <vt:lpstr>SubsetDimClient1</vt:lpstr>
      <vt:lpstr>SubsetDimClient2</vt:lpstr>
      <vt:lpstr>SubsetDimClient3</vt:lpstr>
      <vt:lpstr>SubsetDimClient4</vt:lpstr>
      <vt:lpstr>SubsetDimClient5</vt:lpstr>
      <vt:lpstr>SubsetDimClient6</vt:lpstr>
      <vt:lpstr>SubsetDimClientAux1</vt:lpstr>
      <vt:lpstr>SubsetDimEmpresa1</vt:lpstr>
      <vt:lpstr>SubsetDimEmpresa2</vt:lpstr>
      <vt:lpstr>SubsetDimEmpresa3</vt:lpstr>
      <vt:lpstr>SubsetDimEmpresa4</vt:lpstr>
      <vt:lpstr>SubsetDimEmpresa5</vt:lpstr>
      <vt:lpstr>SubsetDimEmpresa6</vt:lpstr>
      <vt:lpstr>SubsetDimLista1</vt:lpstr>
      <vt:lpstr>SubsetDimLista2</vt:lpstr>
      <vt:lpstr>SubsetDimLista3</vt:lpstr>
      <vt:lpstr>SubsetDimLista4</vt:lpstr>
      <vt:lpstr>SubsetDimLista5</vt:lpstr>
      <vt:lpstr>SubsetDimLista6</vt:lpstr>
      <vt:lpstr>SubsetDimMeasureAppWeb1</vt:lpstr>
      <vt:lpstr>SubsetDimMeasureAppWeb2</vt:lpstr>
      <vt:lpstr>SubsetDimMeasureAppWeb3</vt:lpstr>
      <vt:lpstr>SubsetDimMeasureAppWeb4</vt:lpstr>
      <vt:lpstr>SubsetDimMeasureAppWeb5</vt:lpstr>
      <vt:lpstr>SubsetDimMeasureAppWeb6</vt:lpstr>
      <vt:lpstr>SubsetDimMedida1</vt:lpstr>
      <vt:lpstr>SubsetDimMedida2</vt:lpstr>
      <vt:lpstr>SubsetDimMedida3</vt:lpstr>
      <vt:lpstr>SubsetDimMedida4</vt:lpstr>
      <vt:lpstr>SubsetDimMedida5</vt:lpstr>
      <vt:lpstr>SubsetDimMedida6</vt:lpstr>
      <vt:lpstr>SubsetDimMedidaWorkflowAprobacion1</vt:lpstr>
      <vt:lpstr>SubsetDimMoneda1</vt:lpstr>
      <vt:lpstr>SubsetDimMoneda2</vt:lpstr>
      <vt:lpstr>SubsetDimMoneda3</vt:lpstr>
      <vt:lpstr>SubsetDimMoneda4</vt:lpstr>
      <vt:lpstr>SubsetDimMoneda5</vt:lpstr>
      <vt:lpstr>SubsetDimMoneda6</vt:lpstr>
      <vt:lpstr>SubsetDimReporte1</vt:lpstr>
      <vt:lpstr>SubsetDimReporte2</vt:lpstr>
      <vt:lpstr>SubsetDimReporte3</vt:lpstr>
      <vt:lpstr>SubsetDimReporte4</vt:lpstr>
      <vt:lpstr>SubsetDimReporte5</vt:lpstr>
      <vt:lpstr>SubsetDimReporte6</vt:lpstr>
      <vt:lpstr>SubsetDimTime1</vt:lpstr>
      <vt:lpstr>SubsetDimTime2</vt:lpstr>
      <vt:lpstr>SubsetDimTime3</vt:lpstr>
      <vt:lpstr>SubsetDimTime4</vt:lpstr>
      <vt:lpstr>SubsetDimTime5</vt:lpstr>
      <vt:lpstr>SubsetDimTime6</vt:lpstr>
      <vt:lpstr>SubsetDimVersion1</vt:lpstr>
      <vt:lpstr>SubsetDimVersion2</vt:lpstr>
      <vt:lpstr>SubsetDimVersion3</vt:lpstr>
      <vt:lpstr>SubsetDimVersion4</vt:lpstr>
      <vt:lpstr>SubsetDimVersion5</vt:lpstr>
      <vt:lpstr>SubsetDimVersion6</vt:lpstr>
      <vt:lpstr>SubsetDimWorkflowAppWeb1</vt:lpstr>
      <vt:lpstr>SubsetLeaf</vt:lpstr>
      <vt:lpstr>Reporte!TM1RPTDATARNG1</vt:lpstr>
      <vt:lpstr>Reporte!TM1RPTDATARNG2</vt:lpstr>
      <vt:lpstr>Reporte!TM1RPTDATARNG3</vt:lpstr>
      <vt:lpstr>Reporte!TM1RPTFMTIDCOL</vt:lpstr>
      <vt:lpstr>Reporte!TM1RPTFMTRNG</vt:lpstr>
      <vt:lpstr>TM1User</vt:lpstr>
      <vt:lpstr>TM1UserReport</vt:lpstr>
      <vt:lpstr>TM1UserWorkflowAssigned</vt:lpstr>
      <vt:lpstr>URLApiCloseWebsheet</vt:lpstr>
      <vt:lpstr>URLApiOpenWebsheet</vt:lpstr>
      <vt:lpstr>ViewID</vt:lpstr>
      <vt:lpstr>ViewID2</vt:lpstr>
      <vt:lpstr>ViewID3</vt:lpstr>
      <vt:lpstr>ZeroSuppressionOption</vt:lpstr>
    </vt:vector>
  </TitlesOfParts>
  <Company>SPRC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Jose Ramirez Castro</dc:creator>
  <cp:lastModifiedBy>Jose Jose Ramirez Castro</cp:lastModifiedBy>
  <cp:lastPrinted>2019-06-17T14:25:56Z</cp:lastPrinted>
  <dcterms:created xsi:type="dcterms:W3CDTF">2019-06-14T18:48:58Z</dcterms:created>
  <dcterms:modified xsi:type="dcterms:W3CDTF">2019-12-13T19:04:30Z</dcterms:modified>
</cp:coreProperties>
</file>